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0" yWindow="5835" windowWidth="9720" windowHeight="5955" tabRatio="758" firstSheet="1" activeTab="1"/>
  </bookViews>
  <sheets>
    <sheet name="กู้คืน_Sheet1" sheetId="2" state="veryHidden" r:id="rId1"/>
    <sheet name="งบแสดงฐานะการเงิน" sheetId="52" r:id="rId2"/>
    <sheet name="แสดงฐานะการเงิน" sheetId="56" r:id="rId3"/>
    <sheet name="หมายเหตุ 2" sheetId="59" r:id="rId4"/>
    <sheet name="งบทรัพย์สิน" sheetId="54" r:id="rId5"/>
    <sheet name="งบรายรับ-รายจ่าย" sheetId="55" r:id="rId6"/>
    <sheet name="พิสูจน์ยอดธนาคาร" sheetId="62" r:id="rId7"/>
    <sheet name="งบเงินสะสม" sheetId="53" r:id="rId8"/>
    <sheet name="Sheet2" sheetId="81" r:id="rId9"/>
    <sheet name="Sheet1" sheetId="82" r:id="rId10"/>
    <sheet name="Sheet3" sheetId="83" r:id="rId11"/>
  </sheets>
  <calcPr calcId="124519"/>
</workbook>
</file>

<file path=xl/calcChain.xml><?xml version="1.0" encoding="utf-8"?>
<calcChain xmlns="http://schemas.openxmlformats.org/spreadsheetml/2006/main">
  <c r="E7" i="53"/>
  <c r="D37" i="55"/>
  <c r="D33"/>
  <c r="C33"/>
  <c r="F33" s="1"/>
  <c r="D32"/>
  <c r="C32"/>
  <c r="D30"/>
  <c r="C30"/>
  <c r="D29"/>
  <c r="C29"/>
  <c r="C28"/>
  <c r="K12" i="52"/>
  <c r="H31" i="62"/>
  <c r="I11" i="56"/>
  <c r="D18" i="52"/>
  <c r="D22" s="1"/>
  <c r="N13" i="54"/>
  <c r="N10"/>
  <c r="N9"/>
  <c r="F34" i="55"/>
  <c r="E20" i="54" l="1"/>
  <c r="K14"/>
  <c r="D36" i="55"/>
  <c r="K8" i="54"/>
  <c r="D17" i="55"/>
  <c r="D19"/>
  <c r="D20"/>
  <c r="D38"/>
  <c r="G13" i="53"/>
  <c r="G17"/>
  <c r="H19" i="59"/>
  <c r="I7" i="56" s="1"/>
  <c r="I15" s="1"/>
  <c r="H21" i="62"/>
  <c r="F26" i="55"/>
  <c r="C17"/>
  <c r="F17" s="1"/>
  <c r="F16"/>
  <c r="F15"/>
  <c r="F14"/>
  <c r="F13"/>
  <c r="F12"/>
  <c r="F11"/>
  <c r="F10"/>
  <c r="F9"/>
  <c r="N20" i="54"/>
  <c r="I20"/>
  <c r="K18"/>
  <c r="K17"/>
  <c r="K16"/>
  <c r="K9"/>
  <c r="K11"/>
  <c r="K12"/>
  <c r="K13"/>
  <c r="K15"/>
  <c r="G20"/>
  <c r="F25" i="55"/>
  <c r="F27"/>
  <c r="F28"/>
  <c r="F30"/>
  <c r="F31"/>
  <c r="F35"/>
  <c r="F32"/>
  <c r="C36"/>
  <c r="G18" i="53" l="1"/>
  <c r="G28" s="1"/>
  <c r="G29" s="1"/>
  <c r="K20" i="54"/>
  <c r="D39" i="55"/>
  <c r="D40" s="1"/>
  <c r="J14" i="52" s="1"/>
  <c r="K21" s="1"/>
  <c r="F29" i="55"/>
  <c r="F36" s="1"/>
  <c r="I6" i="56"/>
  <c r="I19" s="1"/>
  <c r="D5" i="52"/>
  <c r="K5" s="1"/>
  <c r="I28" i="56" l="1"/>
  <c r="I29" s="1"/>
  <c r="K22" i="52"/>
  <c r="M22" s="1"/>
</calcChain>
</file>

<file path=xl/sharedStrings.xml><?xml version="1.0" encoding="utf-8"?>
<sst xmlns="http://schemas.openxmlformats.org/spreadsheetml/2006/main" count="320" uniqueCount="207">
  <si>
    <t xml:space="preserve">เงินสะสม </t>
  </si>
  <si>
    <t xml:space="preserve">ทุนสำรองเงินสะสม  </t>
  </si>
  <si>
    <t>เงินฝากจังหวัด</t>
  </si>
  <si>
    <t>เงินอุดหนุนค้างจ่าย</t>
  </si>
  <si>
    <t>จำนวนเงิน</t>
  </si>
  <si>
    <t>บาท</t>
  </si>
  <si>
    <t>-</t>
  </si>
  <si>
    <t>+</t>
  </si>
  <si>
    <t xml:space="preserve"> สูง</t>
  </si>
  <si>
    <t>ประมาณการ</t>
  </si>
  <si>
    <t>รายรับจริง</t>
  </si>
  <si>
    <t xml:space="preserve">   ต่ำ</t>
  </si>
  <si>
    <t>รายรับตามประมาณการ</t>
  </si>
  <si>
    <t xml:space="preserve"> ค่าธรรมเนียม ค่าปรับและใบอนุญาต</t>
  </si>
  <si>
    <t xml:space="preserve"> รายได้จากทรัพย์สิน</t>
  </si>
  <si>
    <t xml:space="preserve"> รายได้จากสาธารณูปโภคและการพาณิชย์</t>
  </si>
  <si>
    <t xml:space="preserve"> รายได้เบ็ดเตล็ด</t>
  </si>
  <si>
    <t xml:space="preserve"> รายได้จากทุน</t>
  </si>
  <si>
    <t xml:space="preserve"> ภาษีจัดสรร</t>
  </si>
  <si>
    <t xml:space="preserve"> เงินอุดหนุน</t>
  </si>
  <si>
    <t>รวมเงินงบประมาณรายรับทั้งสิ้น</t>
  </si>
  <si>
    <t>เงินอุดหนุนที่รัฐบาลให้โดยระบุวัตถุประสงค์</t>
  </si>
  <si>
    <t>รวมรายรับทั้งสิ้น</t>
  </si>
  <si>
    <t>รายจ่ายจริง</t>
  </si>
  <si>
    <t xml:space="preserve"> ค่าตอบแทน</t>
  </si>
  <si>
    <t xml:space="preserve"> ค่าสาธารณูปโภค</t>
  </si>
  <si>
    <t>รวมรายจ่ายตามประมาณการรายจ่ายทั้งสิ้น</t>
  </si>
  <si>
    <t>รายจ่ายที่จ่ายจากเงินอุดหนุนที่รัฐบาลให้โดยระบุวัตถุประสงค์</t>
  </si>
  <si>
    <t>รวมเงินอุดหนุนที่รัฐบาลให้โดยระบุวัตถุประสงค์</t>
  </si>
  <si>
    <t>รวมรายจ่ายทั้งสิ้น</t>
  </si>
  <si>
    <t>สูงกว่า</t>
  </si>
  <si>
    <t>รายรับ                     รายจ่าย</t>
  </si>
  <si>
    <t>(ต่ำกว่า)</t>
  </si>
  <si>
    <t>งบทรัพย์สิน</t>
  </si>
  <si>
    <t>ยกมาจากงวด</t>
  </si>
  <si>
    <t>รับเพิ่ม</t>
  </si>
  <si>
    <t>จำหน่าย</t>
  </si>
  <si>
    <t>ยกไปงวด</t>
  </si>
  <si>
    <t>ทรัพย์สินเกิดจาก</t>
  </si>
  <si>
    <t>ก่อน</t>
  </si>
  <si>
    <t>งวดนี้</t>
  </si>
  <si>
    <t>หน้า</t>
  </si>
  <si>
    <t>ก.</t>
  </si>
  <si>
    <t xml:space="preserve">  อสังหาริมทรัพย์</t>
  </si>
  <si>
    <t xml:space="preserve">  ก. รายได้จากการบริจาค</t>
  </si>
  <si>
    <t xml:space="preserve">  ที่ดิน</t>
  </si>
  <si>
    <t xml:space="preserve">  อาคาร</t>
  </si>
  <si>
    <t xml:space="preserve">  ค. เงินอุดหนุนจากรัฐบาล</t>
  </si>
  <si>
    <t>ข.</t>
  </si>
  <si>
    <t xml:space="preserve">  สังหาริมทรัพย์</t>
  </si>
  <si>
    <t xml:space="preserve">  ง. เงินรายได้ อบต.</t>
  </si>
  <si>
    <t xml:space="preserve">  ครุภัณฑ์สำนักงาน</t>
  </si>
  <si>
    <t xml:space="preserve">  จ. เงินกู้พิเศษเพื่อกระตุ้นเศรษฐกิจ</t>
  </si>
  <si>
    <t xml:space="preserve">  ครุภัณฑ์ยานพาหนะ</t>
  </si>
  <si>
    <t xml:space="preserve">  ฉ. เงินสะสม</t>
  </si>
  <si>
    <t xml:space="preserve">  ช. เงินอุดหนุนเฉพาะกิจ</t>
  </si>
  <si>
    <t xml:space="preserve">บวก  </t>
  </si>
  <si>
    <t>หัก</t>
  </si>
  <si>
    <t>ประกอบด้วย</t>
  </si>
  <si>
    <t>1.หุ้นในโรงพิมพ์ส่วนท้องถิ่น</t>
  </si>
  <si>
    <t>2. เงินฝาก ก.ส.ท.  หรือ กสอ.</t>
  </si>
  <si>
    <t>งบแสดงฐานะการเงิน</t>
  </si>
  <si>
    <t>ทรัพย์สิน</t>
  </si>
  <si>
    <t>หนี้สินและเงินสะสม</t>
  </si>
  <si>
    <t>ทุนทรัพย์สิน</t>
  </si>
  <si>
    <t>เงินสด</t>
  </si>
  <si>
    <t>เงินฝากธนาคาร</t>
  </si>
  <si>
    <t>กรุงไทย</t>
  </si>
  <si>
    <t>หุ้นในโรงพิมพ์ส่วนท้องถิ่น</t>
  </si>
  <si>
    <t>ทุนทรัพย์สิน (หมายเหตุ 1)</t>
  </si>
  <si>
    <t xml:space="preserve">  ฃ. สำรองเงินรายรับ</t>
  </si>
  <si>
    <t>รายรับจริงสูงกว่ารายจ่ายจริง</t>
  </si>
  <si>
    <t>เงินทุนสำรองเงินสะสมประจำปี</t>
  </si>
  <si>
    <t>จ่ายขาดเงินสะสม</t>
  </si>
  <si>
    <t>ทรัพย์สินตามงบทรัพย์สิน</t>
  </si>
  <si>
    <t xml:space="preserve">         เงินทุนสำรองเงินสะสม</t>
  </si>
  <si>
    <t xml:space="preserve">  บวก  รายรับจริงสูงกว่ารายจ่ายจริง</t>
  </si>
  <si>
    <t xml:space="preserve">ธกส. </t>
  </si>
  <si>
    <t>ประเภท ออมทรัพย์</t>
  </si>
  <si>
    <t>ประเภท กระแสรายวัน</t>
  </si>
  <si>
    <t>เลขที่</t>
  </si>
  <si>
    <t>ธกส.</t>
  </si>
  <si>
    <t>รายจ่ายรอจ่าย</t>
  </si>
  <si>
    <t xml:space="preserve">  ครุภัณฑ์การเกษตร</t>
  </si>
  <si>
    <t xml:space="preserve">  ครุภัณฑ์งานบ้านงานครัว</t>
  </si>
  <si>
    <t>ประเภททรัพย์สิน</t>
  </si>
  <si>
    <t xml:space="preserve">          รายจ่ายรอจ่าย</t>
  </si>
  <si>
    <t>ทุนสำรองเงินสะสม</t>
  </si>
  <si>
    <t xml:space="preserve"> เงินเดือน ( ฝ่ายการเมือง )</t>
  </si>
  <si>
    <t xml:space="preserve"> เงินเดือน ( ฝ่ายประจำ )</t>
  </si>
  <si>
    <t xml:space="preserve">          รายจ่ายผัดส่งใบสำคัญ</t>
  </si>
  <si>
    <t xml:space="preserve">          เงินอุดหนุนค้างจ่าย  </t>
  </si>
  <si>
    <t xml:space="preserve">          รายจ่ายค้างจ่ายระหว่างดำเนินการ</t>
  </si>
  <si>
    <t xml:space="preserve">รายจ่ายค้างจ่ายระหว่างดำเนินการ  </t>
  </si>
  <si>
    <t>รายจ่ายค้างจ่ายระหว่างดำเนินการ</t>
  </si>
  <si>
    <t xml:space="preserve">       องค์การบริหารส่วนตำบลไชยมนตรี   อำเภอเมืองนครศรีธรรมราช   จังหวัดนครศรีธรรมราช</t>
  </si>
  <si>
    <t xml:space="preserve">               (ลงชื่อ)                                                                         (ลงชื่อ)                                                                           (ลงชื่อ)    </t>
  </si>
  <si>
    <t xml:space="preserve">                         ( นางสุพานี   วงษ์นุรักษ์ )                                              ( นายภูษิต   จิตสมพงษ์ )                                              (  นายเชาวลิต   สุพรัตน์   )</t>
  </si>
  <si>
    <t xml:space="preserve">        องค์การบริหารส่วนตำบลไชยมนตรี   อำเภอเมืองนครศรีธรรมราช    จังหวัดนครศรีธรรมราช</t>
  </si>
  <si>
    <t xml:space="preserve">       องค์การบริหารส่วนตำบลไชยมนตรี    อำเภอเมืองนครศรีธรรมราช    จังหวัดนครศรีธรรมราช</t>
  </si>
  <si>
    <t xml:space="preserve">                                       ( นางสุพานี   วงษ์นุรักษ์ )                                       (  นายภูษิต   จิตสมพงษ์ )                                                      (   นายเชาวลิต   สุพรัตน์  )  </t>
  </si>
  <si>
    <t xml:space="preserve">                            (ลงชื่อ)                                                                   (ลงชื่อ)                                                                                 (ลงชื่อ)</t>
  </si>
  <si>
    <t xml:space="preserve">      องค์การบริหารส่วนตำบลไชยมนตรี  อำเภอนครศรีธรรมราช  จังหวัดนครศรีธรรมราช</t>
  </si>
  <si>
    <t xml:space="preserve">                            พิสูจน์ยอดเงินฝากธนาคาร</t>
  </si>
  <si>
    <t xml:space="preserve">                องค์การบริหารส่วนตำบลไชยมนตรี  อำเภอเมืองนครศรีธรรมราช  จังหวัดนครศรีธรรมราช</t>
  </si>
  <si>
    <t xml:space="preserve">                 งบเงินสะสม</t>
  </si>
  <si>
    <t xml:space="preserve">รายจ่ายค้างจ่าย  </t>
  </si>
  <si>
    <t>รายจ่ายค้างจ่าย</t>
  </si>
  <si>
    <t xml:space="preserve">   เงินฝากธนาคารกรุงไทย - ออมทรัพย์           เลขที่  801 - 0 - 14362 - 6</t>
  </si>
  <si>
    <t xml:space="preserve">   เงินฝากธนาคารกรุงไทย - ออมทรัพย์           เลขที่  801 - 0 - 15216 - 1</t>
  </si>
  <si>
    <t xml:space="preserve">   เงินฝากธนาคารกรุงไทย - ออมทรัพย์           เลขที่  801 - 1 - 20000 - 3</t>
  </si>
  <si>
    <t xml:space="preserve">   เงินฝากธนาคารกรุงไทย - ประจำ                 เลขที่  801 - 2 - 37895 - 7</t>
  </si>
  <si>
    <t xml:space="preserve">   เงินฝากธนาคารธกส. - ออมทรัพย์                เลขที่  015 - 2 - 60209 - 0</t>
  </si>
  <si>
    <t xml:space="preserve">   เงินฝากธนาคารธกส. - ประจำ                      เลขที่  015 - 4 - 22289 - 0</t>
  </si>
  <si>
    <t xml:space="preserve">          รายจ่ายค้างจ่าย</t>
  </si>
  <si>
    <t xml:space="preserve">          เงินรับฝาก</t>
  </si>
  <si>
    <t>รับเงินช่วยเหลือคนพิการในการปรับสภาพที่อยู่อาศัย</t>
  </si>
  <si>
    <t>รับเงินอุดหนุนกิจกรรมศูนย์พัฒนาครอบครัวในชุมชน</t>
  </si>
  <si>
    <t>รับเงินอุดหนุนโครงการสร้างบทบาทและพื้นที่สำหรับเด็ก</t>
  </si>
  <si>
    <t>รับเงินรายได้กิจการประปา</t>
  </si>
  <si>
    <t>รายได้ค้างรับงวดนี้ต่ำกว่างวดก่อน</t>
  </si>
  <si>
    <t>801-0-14362-0</t>
  </si>
  <si>
    <t>801-0-15216-1</t>
  </si>
  <si>
    <t>801-1-20000-3</t>
  </si>
  <si>
    <t>ประเภท ประจำ</t>
  </si>
  <si>
    <t>801-2-37895-7</t>
  </si>
  <si>
    <t>801-6-06554-6</t>
  </si>
  <si>
    <t>801-6-05887-6</t>
  </si>
  <si>
    <t>015-2-60209-0</t>
  </si>
  <si>
    <t>015-4-22289-6</t>
  </si>
  <si>
    <t xml:space="preserve">รายจ่ายผัดส่งใบสำคัญ </t>
  </si>
  <si>
    <t xml:space="preserve">เงินรับฝาก </t>
  </si>
  <si>
    <r>
      <t xml:space="preserve">  </t>
    </r>
    <r>
      <rPr>
        <b/>
        <u/>
        <sz val="13"/>
        <rFont val="Angsana New"/>
        <family val="1"/>
      </rPr>
      <t>รายรับ</t>
    </r>
  </si>
  <si>
    <r>
      <t xml:space="preserve"> </t>
    </r>
    <r>
      <rPr>
        <b/>
        <u/>
        <sz val="13"/>
        <rFont val="Angsana New"/>
        <family val="1"/>
      </rPr>
      <t>รายจ่ายตามประมาณการ</t>
    </r>
  </si>
  <si>
    <t xml:space="preserve">       องค์การบริหารส่วนตำบลไชยมนตรี  อำเภอเมืองนครศรีธรรมราช  จังหวัดนครศรีธรรมราช</t>
  </si>
  <si>
    <t xml:space="preserve"> งบกลาง            </t>
  </si>
  <si>
    <t xml:space="preserve"> ค่าใช้สอย         </t>
  </si>
  <si>
    <t xml:space="preserve"> ค่าวัสดุ         </t>
  </si>
  <si>
    <t xml:space="preserve"> ค่าครุภัณฑ์         </t>
  </si>
  <si>
    <r>
      <t xml:space="preserve"> เงินอุดหนุน</t>
    </r>
    <r>
      <rPr>
        <sz val="12"/>
        <rFont val="Angsana New"/>
        <family val="1"/>
      </rPr>
      <t xml:space="preserve">         </t>
    </r>
  </si>
  <si>
    <t xml:space="preserve"> ค่าที่ดินและสิ่งก่อสร้าง        </t>
  </si>
  <si>
    <t xml:space="preserve"> รายจ่ายอื่น        </t>
  </si>
  <si>
    <t xml:space="preserve">(ลงชื่อ)                                                 (ลงชื่อ)                                                            (ลงชื่อ) </t>
  </si>
  <si>
    <t>801-0-14362-6</t>
  </si>
  <si>
    <t xml:space="preserve">        ( นางสุพานี  วงษ์นุรักษ์ )                         (  นายภูษิต  จิตสมพงษ์  )                                  ( นายเชาวลิต  สุพรัตน์ )</t>
  </si>
  <si>
    <t xml:space="preserve">  ครุภัณฑ์โฆษณาและเผยแพร่</t>
  </si>
  <si>
    <t xml:space="preserve">  ครุภัณฑ์สำรวจ</t>
  </si>
  <si>
    <t xml:space="preserve">  ครุภัณฑ์อื่น</t>
  </si>
  <si>
    <t xml:space="preserve">  ข. รับโอนจากสภาตำบล</t>
  </si>
  <si>
    <t xml:space="preserve">  ครุภัณฑ์คอมพิวเตอร์</t>
  </si>
  <si>
    <t xml:space="preserve">    ลูกหนี้ภาษีโรงเรือนและที่ดิน</t>
  </si>
  <si>
    <t xml:space="preserve">    ลูกหนี้เงินยืมเงินงบประมาณ</t>
  </si>
  <si>
    <t xml:space="preserve">    ลูกหนี้เงินยืมเงินสะสม</t>
  </si>
  <si>
    <t xml:space="preserve">    ลูกหนี้ภาษีบำรุงท้องที่</t>
  </si>
  <si>
    <t xml:space="preserve">    ลูกหนี้ภาษีป้าย</t>
  </si>
  <si>
    <t xml:space="preserve">   เงินฝากธนาคารกรุงไทย - กระแสรายวัน     เลขที่  801 - 6 - 06554 - 6</t>
  </si>
  <si>
    <t xml:space="preserve">   เงินฝากธนาคารกรุงไทย - กระแสรายวัน     เลขที่  801 - 6 - 05887 - 6</t>
  </si>
  <si>
    <t xml:space="preserve">           รับเงินค่าขายแบบแปลนงบไทยเข้มแข็ง</t>
  </si>
  <si>
    <t xml:space="preserve">           เงินทุนสำรองเงินสะสมประจำปี</t>
  </si>
  <si>
    <t xml:space="preserve">  หัก   โอนเข้าบัญชีเงินประกันสัญญาเนื่องจากบันทึกบัญชีผิด</t>
  </si>
  <si>
    <t xml:space="preserve">           ปรับปรุงบัญชีเงินรับฝากเข้าเงินสะสม</t>
  </si>
  <si>
    <t xml:space="preserve">          รายจ่ายค้างจ่ายระหว่างดำเนินการเหลือจ่าย</t>
  </si>
  <si>
    <t xml:space="preserve">           จ่ายขาดเงินสะสม</t>
  </si>
  <si>
    <t>ทรัพย์สินตามงบทรัพย์สิน    ( หมายเหตุ  1 )</t>
  </si>
  <si>
    <t>เงินสด และเงินฝากธนาคาร  ( หมายเหตุ  2 )</t>
  </si>
  <si>
    <t>หมายเหตุ  2</t>
  </si>
  <si>
    <t>เงินสด  เงินฝากธนาคารและเงินฝากจังหวัด</t>
  </si>
  <si>
    <t>ลูกหนี้ภาษีโรงเรือนและที่ดิน</t>
  </si>
  <si>
    <t>ลูกหนี้ภาษีบำรุงท้องที่</t>
  </si>
  <si>
    <t>ลูกหนี้ภาษีป้าย</t>
  </si>
  <si>
    <t>ลูกหนี้เงินยืมเงินงบประมาณ</t>
  </si>
  <si>
    <t>ลูกหนี้เงินยืมเงินสะสม</t>
  </si>
  <si>
    <t xml:space="preserve">เจ้าหนี้         </t>
  </si>
  <si>
    <t xml:space="preserve">  ( ลงชื่อ )                                                  ( ลงชื่อ )                                                         ( ลงชื่อ )              </t>
  </si>
  <si>
    <t xml:space="preserve">   องค์การบริหารส่วนตำบลไชยมนตรี   อำเภอเมืองนครศรีธรรมราช    จังหวัดนครศรีธรรมราช</t>
  </si>
  <si>
    <t xml:space="preserve">             งบแสดงฐานะการเงิน</t>
  </si>
  <si>
    <t xml:space="preserve">            ( นางสุพานี   วงษ์นุรักษ์)                            ( นายภูษิต  จิตสมพงษ์ )                                    (  นายเชาวลิต  สุพรัตน์  )                 </t>
  </si>
  <si>
    <t>รายจ่ายผัดส่งใบสำคัญ</t>
  </si>
  <si>
    <t>3. ลูกหนี้ภาษีโรงเรือนและที่ดิน</t>
  </si>
  <si>
    <t>4. ลูกหนี้ภาษีบำรุงท้องที่</t>
  </si>
  <si>
    <t>5. ลูกหนี้ภาษีป้าย</t>
  </si>
  <si>
    <t>6. ลูกหนี้เงินยืมเงินงบประมาณ</t>
  </si>
  <si>
    <t>7. ลูกหนี้เงินยืมเงินสะสม</t>
  </si>
  <si>
    <t>8. เงินสะสมที่สามารถนำไปใช้ได้</t>
  </si>
  <si>
    <t>รับเงินค่าขายแบบแปลน-งบไทยเข้มแข็ง</t>
  </si>
  <si>
    <t>ณ  วันที่  31  มกราคม  2556</t>
  </si>
  <si>
    <t xml:space="preserve">         เงินสะสม     1   ตุลาคม   2555</t>
  </si>
  <si>
    <t xml:space="preserve">                                                                  งบรายรับ - รายจ่ายตามงบประมาณประจำปี  2556</t>
  </si>
  <si>
    <t>ตั้งแต่วันที่  1  ตุลาคม  2555    ถึงวันที่   31  มกราคม  2556</t>
  </si>
  <si>
    <t xml:space="preserve"> ภาษีอากร  </t>
  </si>
  <si>
    <t xml:space="preserve">             ผู้อำนวยการกองคลัง                       ปลัดองค์การบริหารส่วนตำบล                นายกองค์การบริหารส่วนตำบลไชยมนตรี</t>
  </si>
  <si>
    <t xml:space="preserve">           เงินสะสม     31  มกราคม   2556</t>
  </si>
  <si>
    <t xml:space="preserve">                             ผู้อำนวยการกองคลัง                                           ปลัดองค์การบริหารส่วนตำบล                             นายกองค์การบริหารส่วนตำบลไชยมนตรี</t>
  </si>
  <si>
    <t xml:space="preserve">        ณ วันที่  31   มกราคม  2556</t>
  </si>
  <si>
    <t xml:space="preserve">            ณ วันที่  31   มกราคม  2556</t>
  </si>
  <si>
    <t xml:space="preserve">เงินอุดหนุนค้างจ่าย </t>
  </si>
  <si>
    <t xml:space="preserve">รายจ่ายรอจ่าย </t>
  </si>
  <si>
    <t xml:space="preserve">เงินรับฝาก        </t>
  </si>
  <si>
    <t xml:space="preserve">เงินสะสม  </t>
  </si>
  <si>
    <t xml:space="preserve">               ผู้อำนวยการกองคลัง                           ปลัดองค์การบริหารส่วนตำบล                   นายกองค์การบริหารส่วนตำบลไชยมนตรี</t>
  </si>
  <si>
    <t xml:space="preserve">                                           ผู้อำนวยการกองคลัง                                       ปลัดองค์การบริหารส่วนตำบล                                       นายกองค์การบริหารส่วนตำบลไชยมนตรี</t>
  </si>
  <si>
    <t xml:space="preserve">             ณ วันที่  31  มกราคม  2556</t>
  </si>
  <si>
    <t xml:space="preserve">      ณ วันที่  31  มกราคม  2556</t>
  </si>
  <si>
    <t>เงินสะสม  1    ตุลาคม  2555</t>
  </si>
  <si>
    <t>รายจ่ายค้างจ่ายระหว่างดำเนินการ ปี 2555 เหลือจ่าย</t>
  </si>
  <si>
    <t>เงินสะสม  31  มกราคม  2556</t>
  </si>
  <si>
    <t>เงินสะสม  31  มกราคม   2556</t>
  </si>
</sst>
</file>

<file path=xl/styles.xml><?xml version="1.0" encoding="utf-8"?>
<styleSheet xmlns="http://schemas.openxmlformats.org/spreadsheetml/2006/main">
  <numFmts count="11">
    <numFmt numFmtId="43" formatCode="_-* #,##0.00_-;\-* #,##0.00_-;_-* &quot;-&quot;??_-;_-@_-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_(* #,##0.00_);_(* \(#,##0.00\);_(* &quot;-&quot;??_);_(@_)"/>
    <numFmt numFmtId="190" formatCode="_-* #,##0_-;\-* #,##0_-;_-* &quot;-&quot;??_-;_-@_-"/>
    <numFmt numFmtId="191" formatCode="&quot;\&quot;#,##0;[Red]&quot;\&quot;\-#,##0"/>
    <numFmt numFmtId="192" formatCode="&quot;\&quot;#,##0.00;[Red]&quot;\&quot;\-#,##0.00"/>
    <numFmt numFmtId="193" formatCode="_ * #,##0_ ;_ * \-#,##0_ ;_ * &quot;-&quot;_ ;_ @_ "/>
    <numFmt numFmtId="194" formatCode="_ * #,##0.00_ ;_ * \-#,##0.00_ ;_ * &quot;-&quot;??_ ;_ @_ "/>
    <numFmt numFmtId="195" formatCode="_(&quot;Cr$&quot;* #,##0_);_(&quot;Cr$&quot;* \(#,##0\);_(&quot;Cr$&quot;* &quot;-&quot;_);_(@_)"/>
    <numFmt numFmtId="196" formatCode="_(&quot;Cr$&quot;* #,##0.00_);_(&quot;Cr$&quot;* \(#,##0.00\);_(&quot;Cr$&quot;* &quot;-&quot;??_);_(@_)"/>
  </numFmts>
  <fonts count="27">
    <font>
      <sz val="14"/>
      <name val="Cordia New"/>
      <charset val="222"/>
    </font>
    <font>
      <sz val="14"/>
      <name val="Cordia New"/>
      <charset val="222"/>
    </font>
    <font>
      <sz val="10"/>
      <name val="Arial"/>
    </font>
    <font>
      <sz val="10"/>
      <name val="Arial"/>
      <family val="2"/>
    </font>
    <font>
      <sz val="11"/>
      <name val="Times New Roman"/>
      <family val="1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6"/>
      <name val="Angsana New"/>
      <family val="1"/>
    </font>
    <font>
      <sz val="16"/>
      <name val="Angsana New"/>
      <family val="1"/>
    </font>
    <font>
      <b/>
      <sz val="14"/>
      <name val="Angsana New"/>
      <family val="1"/>
    </font>
    <font>
      <sz val="12"/>
      <name val="Angsana New"/>
      <family val="1"/>
    </font>
    <font>
      <sz val="14"/>
      <name val="Angsana New"/>
      <family val="1"/>
    </font>
    <font>
      <sz val="13"/>
      <name val="Angsana New"/>
      <family val="1"/>
    </font>
    <font>
      <sz val="11"/>
      <name val="Angsana New"/>
      <family val="1"/>
    </font>
    <font>
      <b/>
      <sz val="13"/>
      <name val="Angsana New"/>
      <family val="1"/>
    </font>
    <font>
      <b/>
      <sz val="18"/>
      <name val="Angsana New"/>
      <family val="1"/>
    </font>
    <font>
      <b/>
      <sz val="16"/>
      <color rgb="FFFF0000"/>
      <name val="Angsana New"/>
      <family val="1"/>
    </font>
    <font>
      <b/>
      <u/>
      <sz val="16"/>
      <name val="Angsana New"/>
      <family val="1"/>
    </font>
    <font>
      <i/>
      <sz val="14"/>
      <name val="Angsana New"/>
      <family val="1"/>
    </font>
    <font>
      <b/>
      <i/>
      <sz val="14"/>
      <name val="Angsana New"/>
      <family val="1"/>
    </font>
    <font>
      <sz val="8"/>
      <color indexed="22"/>
      <name val="Angsana New"/>
      <family val="1"/>
    </font>
    <font>
      <sz val="8"/>
      <name val="Angsana New"/>
      <family val="1"/>
    </font>
    <font>
      <b/>
      <u/>
      <sz val="18"/>
      <name val="Angsana New"/>
      <family val="1"/>
    </font>
    <font>
      <b/>
      <sz val="16"/>
      <color indexed="10"/>
      <name val="Angsana New"/>
      <family val="1"/>
    </font>
    <font>
      <sz val="14"/>
      <color rgb="FFFF0000"/>
      <name val="Angsana New"/>
      <family val="1"/>
    </font>
    <font>
      <sz val="15"/>
      <name val="Angsana New"/>
      <family val="1"/>
    </font>
    <font>
      <b/>
      <u/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7">
    <xf numFmtId="0" fontId="0" fillId="0" borderId="0"/>
    <xf numFmtId="0" fontId="2" fillId="0" borderId="0"/>
    <xf numFmtId="193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95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0" fontId="4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92" fontId="5" fillId="0" borderId="0" applyFont="0" applyFill="0" applyBorder="0" applyAlignment="0" applyProtection="0"/>
    <xf numFmtId="191" fontId="5" fillId="0" borderId="0" applyFont="0" applyFill="0" applyBorder="0" applyAlignment="0" applyProtection="0"/>
  </cellStyleXfs>
  <cellXfs count="193">
    <xf numFmtId="0" fontId="0" fillId="0" borderId="0" xfId="0"/>
    <xf numFmtId="0" fontId="7" fillId="0" borderId="0" xfId="0" applyFont="1"/>
    <xf numFmtId="0" fontId="8" fillId="0" borderId="0" xfId="0" applyFont="1"/>
    <xf numFmtId="43" fontId="8" fillId="0" borderId="0" xfId="12" applyFont="1"/>
    <xf numFmtId="43" fontId="7" fillId="0" borderId="11" xfId="12" applyFont="1" applyBorder="1"/>
    <xf numFmtId="0" fontId="11" fillId="0" borderId="0" xfId="0" applyFont="1" applyAlignment="1">
      <alignment vertical="center"/>
    </xf>
    <xf numFmtId="0" fontId="11" fillId="0" borderId="0" xfId="0" applyFont="1"/>
    <xf numFmtId="0" fontId="9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0" xfId="0" applyFont="1" applyBorder="1"/>
    <xf numFmtId="43" fontId="11" fillId="0" borderId="5" xfId="12" applyFont="1" applyBorder="1"/>
    <xf numFmtId="43" fontId="11" fillId="0" borderId="0" xfId="12" applyFont="1" applyBorder="1"/>
    <xf numFmtId="0" fontId="11" fillId="0" borderId="5" xfId="0" applyFont="1" applyBorder="1"/>
    <xf numFmtId="43" fontId="11" fillId="0" borderId="4" xfId="12" applyFont="1" applyBorder="1"/>
    <xf numFmtId="0" fontId="9" fillId="0" borderId="0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43" fontId="7" fillId="0" borderId="0" xfId="12" applyFont="1"/>
    <xf numFmtId="43" fontId="11" fillId="0" borderId="0" xfId="12" applyFont="1" applyBorder="1" applyAlignment="1">
      <alignment horizontal="center"/>
    </xf>
    <xf numFmtId="43" fontId="11" fillId="0" borderId="5" xfId="0" applyNumberFormat="1" applyFont="1" applyBorder="1"/>
    <xf numFmtId="0" fontId="12" fillId="0" borderId="5" xfId="0" applyFont="1" applyBorder="1"/>
    <xf numFmtId="0" fontId="11" fillId="0" borderId="5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" xfId="0" applyFont="1" applyBorder="1"/>
    <xf numFmtId="43" fontId="11" fillId="0" borderId="5" xfId="12" applyFont="1" applyFill="1" applyBorder="1" applyAlignment="1">
      <alignment horizontal="center"/>
    </xf>
    <xf numFmtId="190" fontId="11" fillId="0" borderId="0" xfId="12" applyNumberFormat="1" applyFont="1" applyBorder="1"/>
    <xf numFmtId="190" fontId="11" fillId="0" borderId="0" xfId="12" applyNumberFormat="1" applyFont="1" applyBorder="1" applyAlignment="1">
      <alignment horizontal="center"/>
    </xf>
    <xf numFmtId="190" fontId="18" fillId="0" borderId="0" xfId="12" applyNumberFormat="1" applyFont="1" applyFill="1" applyBorder="1" applyAlignment="1">
      <alignment horizontal="left"/>
    </xf>
    <xf numFmtId="0" fontId="18" fillId="0" borderId="0" xfId="0" applyFont="1" applyFill="1" applyBorder="1" applyAlignment="1">
      <alignment horizontal="right"/>
    </xf>
    <xf numFmtId="0" fontId="19" fillId="0" borderId="0" xfId="0" applyFont="1" applyFill="1" applyBorder="1" applyAlignment="1">
      <alignment horizontal="right"/>
    </xf>
    <xf numFmtId="43" fontId="11" fillId="0" borderId="5" xfId="0" applyNumberFormat="1" applyFont="1" applyFill="1" applyBorder="1" applyAlignment="1">
      <alignment horizontal="center"/>
    </xf>
    <xf numFmtId="43" fontId="11" fillId="0" borderId="0" xfId="0" applyNumberFormat="1" applyFont="1" applyBorder="1"/>
    <xf numFmtId="43" fontId="11" fillId="0" borderId="5" xfId="12" applyFont="1" applyFill="1" applyBorder="1" applyAlignment="1">
      <alignment horizontal="right"/>
    </xf>
    <xf numFmtId="190" fontId="11" fillId="0" borderId="0" xfId="12" applyNumberFormat="1" applyFont="1" applyFill="1" applyBorder="1" applyAlignment="1"/>
    <xf numFmtId="43" fontId="11" fillId="0" borderId="5" xfId="0" applyNumberFormat="1" applyFont="1" applyFill="1" applyBorder="1" applyAlignment="1"/>
    <xf numFmtId="0" fontId="9" fillId="0" borderId="0" xfId="0" applyFont="1" applyBorder="1" applyAlignment="1">
      <alignment horizontal="center"/>
    </xf>
    <xf numFmtId="43" fontId="11" fillId="0" borderId="6" xfId="0" applyNumberFormat="1" applyFont="1" applyBorder="1"/>
    <xf numFmtId="0" fontId="8" fillId="0" borderId="0" xfId="0" applyFont="1" applyBorder="1"/>
    <xf numFmtId="43" fontId="8" fillId="0" borderId="0" xfId="12" applyFont="1" applyBorder="1"/>
    <xf numFmtId="43" fontId="8" fillId="0" borderId="0" xfId="12" applyFont="1" applyBorder="1" applyAlignment="1"/>
    <xf numFmtId="43" fontId="8" fillId="0" borderId="0" xfId="0" applyNumberFormat="1" applyFont="1" applyBorder="1"/>
    <xf numFmtId="0" fontId="8" fillId="0" borderId="0" xfId="0" applyFont="1" applyBorder="1" applyAlignment="1"/>
    <xf numFmtId="190" fontId="20" fillId="0" borderId="0" xfId="12" applyNumberFormat="1" applyFont="1"/>
    <xf numFmtId="0" fontId="21" fillId="0" borderId="0" xfId="0" applyFont="1" applyBorder="1"/>
    <xf numFmtId="0" fontId="8" fillId="0" borderId="0" xfId="0" applyFont="1" applyAlignment="1"/>
    <xf numFmtId="43" fontId="15" fillId="0" borderId="0" xfId="12" applyFont="1"/>
    <xf numFmtId="0" fontId="15" fillId="0" borderId="0" xfId="0" applyFont="1"/>
    <xf numFmtId="0" fontId="22" fillId="0" borderId="0" xfId="0" applyFont="1"/>
    <xf numFmtId="43" fontId="7" fillId="0" borderId="3" xfId="12" applyFont="1" applyBorder="1"/>
    <xf numFmtId="43" fontId="8" fillId="0" borderId="3" xfId="12" applyFont="1" applyBorder="1"/>
    <xf numFmtId="43" fontId="7" fillId="0" borderId="11" xfId="0" applyNumberFormat="1" applyFont="1" applyBorder="1"/>
    <xf numFmtId="43" fontId="7" fillId="0" borderId="0" xfId="0" applyNumberFormat="1" applyFont="1" applyBorder="1"/>
    <xf numFmtId="43" fontId="8" fillId="0" borderId="0" xfId="0" applyNumberFormat="1" applyFont="1"/>
    <xf numFmtId="190" fontId="8" fillId="0" borderId="0" xfId="12" applyNumberFormat="1" applyFont="1" applyBorder="1"/>
    <xf numFmtId="190" fontId="7" fillId="0" borderId="0" xfId="12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3" fontId="7" fillId="0" borderId="0" xfId="0" applyNumberFormat="1" applyFont="1"/>
    <xf numFmtId="43" fontId="11" fillId="0" borderId="0" xfId="12" applyFont="1" applyBorder="1" applyAlignment="1"/>
    <xf numFmtId="0" fontId="8" fillId="0" borderId="0" xfId="0" applyFont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3" fontId="9" fillId="0" borderId="15" xfId="12" applyFont="1" applyBorder="1" applyAlignment="1">
      <alignment vertical="center"/>
    </xf>
    <xf numFmtId="43" fontId="9" fillId="0" borderId="1" xfId="12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43" fontId="9" fillId="0" borderId="16" xfId="12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43" fontId="11" fillId="0" borderId="10" xfId="12" applyFont="1" applyBorder="1" applyAlignment="1">
      <alignment vertical="center"/>
    </xf>
    <xf numFmtId="43" fontId="9" fillId="0" borderId="9" xfId="12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43" fontId="11" fillId="0" borderId="0" xfId="12" applyFont="1" applyBorder="1" applyAlignment="1">
      <alignment vertical="center"/>
    </xf>
    <xf numFmtId="43" fontId="11" fillId="0" borderId="9" xfId="12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0" fillId="0" borderId="0" xfId="0" applyFont="1" applyAlignment="1">
      <alignment vertical="center"/>
    </xf>
    <xf numFmtId="43" fontId="11" fillId="0" borderId="0" xfId="0" applyNumberFormat="1" applyFont="1"/>
    <xf numFmtId="0" fontId="17" fillId="0" borderId="0" xfId="0" applyFont="1"/>
    <xf numFmtId="43" fontId="7" fillId="0" borderId="0" xfId="0" applyNumberFormat="1" applyFont="1" applyAlignment="1">
      <alignment horizontal="center"/>
    </xf>
    <xf numFmtId="43" fontId="11" fillId="0" borderId="0" xfId="12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43" fontId="11" fillId="0" borderId="0" xfId="12" applyFont="1" applyBorder="1" applyAlignment="1">
      <alignment horizontal="left"/>
    </xf>
    <xf numFmtId="43" fontId="24" fillId="0" borderId="5" xfId="0" applyNumberFormat="1" applyFont="1" applyBorder="1"/>
    <xf numFmtId="0" fontId="25" fillId="0" borderId="0" xfId="0" applyFont="1"/>
    <xf numFmtId="190" fontId="12" fillId="0" borderId="0" xfId="12" applyNumberFormat="1" applyFont="1" applyFill="1" applyBorder="1"/>
    <xf numFmtId="190" fontId="12" fillId="0" borderId="0" xfId="12" applyNumberFormat="1" applyFont="1" applyBorder="1" applyAlignment="1">
      <alignment horizontal="center"/>
    </xf>
    <xf numFmtId="190" fontId="12" fillId="0" borderId="0" xfId="12" applyNumberFormat="1" applyFont="1" applyBorder="1"/>
    <xf numFmtId="0" fontId="12" fillId="0" borderId="0" xfId="0" applyFont="1"/>
    <xf numFmtId="0" fontId="12" fillId="0" borderId="0" xfId="0" applyFont="1" applyBorder="1"/>
    <xf numFmtId="0" fontId="12" fillId="0" borderId="1" xfId="0" applyFont="1" applyBorder="1"/>
    <xf numFmtId="0" fontId="12" fillId="0" borderId="2" xfId="0" applyFont="1" applyBorder="1" applyAlignment="1">
      <alignment horizontal="center"/>
    </xf>
    <xf numFmtId="190" fontId="12" fillId="0" borderId="2" xfId="12" applyNumberFormat="1" applyFont="1" applyBorder="1" applyAlignment="1">
      <alignment horizontal="center"/>
    </xf>
    <xf numFmtId="0" fontId="12" fillId="0" borderId="3" xfId="0" applyFont="1" applyBorder="1"/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90" fontId="12" fillId="0" borderId="4" xfId="12" applyNumberFormat="1" applyFont="1" applyBorder="1" applyAlignment="1">
      <alignment horizontal="center"/>
    </xf>
    <xf numFmtId="0" fontId="14" fillId="0" borderId="0" xfId="0" applyFont="1" applyBorder="1"/>
    <xf numFmtId="43" fontId="12" fillId="0" borderId="5" xfId="12" applyFont="1" applyBorder="1"/>
    <xf numFmtId="43" fontId="12" fillId="0" borderId="0" xfId="12" applyNumberFormat="1" applyFont="1" applyBorder="1"/>
    <xf numFmtId="43" fontId="12" fillId="0" borderId="5" xfId="12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43" fontId="12" fillId="0" borderId="5" xfId="0" applyNumberFormat="1" applyFont="1" applyBorder="1"/>
    <xf numFmtId="0" fontId="14" fillId="0" borderId="0" xfId="0" applyFont="1" applyAlignment="1">
      <alignment horizontal="left"/>
    </xf>
    <xf numFmtId="43" fontId="14" fillId="0" borderId="7" xfId="12" applyNumberFormat="1" applyFont="1" applyBorder="1"/>
    <xf numFmtId="0" fontId="12" fillId="0" borderId="8" xfId="0" applyFont="1" applyBorder="1" applyAlignment="1">
      <alignment horizontal="center"/>
    </xf>
    <xf numFmtId="43" fontId="12" fillId="0" borderId="8" xfId="0" applyNumberFormat="1" applyFont="1" applyBorder="1"/>
    <xf numFmtId="43" fontId="12" fillId="0" borderId="1" xfId="12" applyNumberFormat="1" applyFont="1" applyBorder="1" applyAlignment="1">
      <alignment horizontal="center"/>
    </xf>
    <xf numFmtId="43" fontId="12" fillId="0" borderId="0" xfId="12" applyNumberFormat="1" applyFont="1" applyBorder="1" applyAlignment="1">
      <alignment horizontal="center"/>
    </xf>
    <xf numFmtId="43" fontId="12" fillId="0" borderId="9" xfId="12" applyNumberFormat="1" applyFont="1" applyBorder="1"/>
    <xf numFmtId="43" fontId="12" fillId="0" borderId="0" xfId="0" applyNumberFormat="1" applyFont="1"/>
    <xf numFmtId="43" fontId="12" fillId="0" borderId="5" xfId="12" applyFont="1" applyBorder="1" applyAlignment="1">
      <alignment horizontal="center"/>
    </xf>
    <xf numFmtId="43" fontId="14" fillId="0" borderId="6" xfId="0" applyNumberFormat="1" applyFont="1" applyBorder="1"/>
    <xf numFmtId="43" fontId="12" fillId="0" borderId="8" xfId="12" applyNumberFormat="1" applyFont="1" applyBorder="1" applyAlignment="1">
      <alignment horizontal="center"/>
    </xf>
    <xf numFmtId="0" fontId="12" fillId="0" borderId="10" xfId="0" applyFont="1" applyBorder="1"/>
    <xf numFmtId="0" fontId="12" fillId="0" borderId="0" xfId="0" applyFont="1" applyAlignment="1">
      <alignment horizontal="center"/>
    </xf>
    <xf numFmtId="43" fontId="14" fillId="0" borderId="5" xfId="0" applyNumberFormat="1" applyFont="1" applyBorder="1"/>
    <xf numFmtId="0" fontId="12" fillId="0" borderId="4" xfId="0" applyFont="1" applyBorder="1"/>
    <xf numFmtId="43" fontId="14" fillId="0" borderId="6" xfId="12" applyFont="1" applyBorder="1"/>
    <xf numFmtId="43" fontId="14" fillId="0" borderId="8" xfId="0" applyNumberFormat="1" applyFont="1" applyBorder="1"/>
    <xf numFmtId="43" fontId="11" fillId="0" borderId="10" xfId="12" applyFont="1" applyBorder="1" applyAlignment="1">
      <alignment horizontal="left"/>
    </xf>
    <xf numFmtId="43" fontId="11" fillId="0" borderId="0" xfId="12" applyFont="1" applyBorder="1" applyAlignment="1">
      <alignment horizontal="left"/>
    </xf>
    <xf numFmtId="43" fontId="11" fillId="0" borderId="0" xfId="12" applyFont="1" applyBorder="1" applyAlignment="1">
      <alignment horizontal="center"/>
    </xf>
    <xf numFmtId="190" fontId="11" fillId="0" borderId="0" xfId="12" applyNumberFormat="1" applyFont="1" applyBorder="1" applyAlignment="1">
      <alignment horizontal="center"/>
    </xf>
    <xf numFmtId="43" fontId="11" fillId="0" borderId="9" xfId="12" applyFont="1" applyBorder="1" applyAlignment="1">
      <alignment horizontal="left"/>
    </xf>
    <xf numFmtId="0" fontId="7" fillId="0" borderId="0" xfId="0" applyFont="1" applyAlignment="1">
      <alignment horizontal="right"/>
    </xf>
    <xf numFmtId="43" fontId="11" fillId="0" borderId="12" xfId="12" applyFont="1" applyFill="1" applyBorder="1" applyAlignment="1">
      <alignment horizontal="center"/>
    </xf>
    <xf numFmtId="43" fontId="11" fillId="0" borderId="13" xfId="0" applyNumberFormat="1" applyFont="1" applyBorder="1"/>
    <xf numFmtId="43" fontId="13" fillId="0" borderId="10" xfId="12" applyFont="1" applyBorder="1" applyAlignment="1"/>
    <xf numFmtId="43" fontId="13" fillId="0" borderId="0" xfId="12" applyFont="1" applyBorder="1" applyAlignment="1"/>
    <xf numFmtId="43" fontId="11" fillId="0" borderId="9" xfId="0" applyNumberFormat="1" applyFont="1" applyFill="1" applyBorder="1" applyAlignment="1">
      <alignment horizontal="center"/>
    </xf>
    <xf numFmtId="43" fontId="11" fillId="0" borderId="4" xfId="0" applyNumberFormat="1" applyFont="1" applyFill="1" applyBorder="1" applyAlignment="1">
      <alignment horizontal="center"/>
    </xf>
    <xf numFmtId="43" fontId="7" fillId="0" borderId="0" xfId="12" applyFont="1" applyAlignment="1"/>
    <xf numFmtId="0" fontId="24" fillId="0" borderId="0" xfId="0" applyFont="1"/>
    <xf numFmtId="43" fontId="24" fillId="0" borderId="0" xfId="12" applyNumberFormat="1" applyFont="1" applyBorder="1" applyAlignment="1">
      <alignment horizontal="center"/>
    </xf>
    <xf numFmtId="0" fontId="24" fillId="0" borderId="0" xfId="0" applyFont="1" applyBorder="1"/>
    <xf numFmtId="0" fontId="16" fillId="0" borderId="0" xfId="0" applyFont="1"/>
    <xf numFmtId="43" fontId="11" fillId="0" borderId="10" xfId="12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7" fillId="0" borderId="1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43" fontId="11" fillId="0" borderId="10" xfId="12" applyFont="1" applyBorder="1" applyAlignment="1">
      <alignment horizontal="center"/>
    </xf>
    <xf numFmtId="43" fontId="11" fillId="0" borderId="0" xfId="12" applyFont="1" applyBorder="1" applyAlignment="1">
      <alignment horizontal="center"/>
    </xf>
    <xf numFmtId="190" fontId="11" fillId="0" borderId="0" xfId="12" applyNumberFormat="1" applyFont="1" applyBorder="1" applyAlignment="1">
      <alignment horizontal="center"/>
    </xf>
    <xf numFmtId="43" fontId="11" fillId="0" borderId="10" xfId="12" applyFont="1" applyBorder="1" applyAlignment="1">
      <alignment horizontal="left"/>
    </xf>
    <xf numFmtId="43" fontId="11" fillId="0" borderId="0" xfId="12" applyFont="1" applyBorder="1" applyAlignment="1">
      <alignment horizontal="left"/>
    </xf>
    <xf numFmtId="43" fontId="11" fillId="0" borderId="9" xfId="12" applyFont="1" applyBorder="1" applyAlignment="1">
      <alignment horizontal="left"/>
    </xf>
    <xf numFmtId="0" fontId="22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43" fontId="11" fillId="0" borderId="10" xfId="12" applyFont="1" applyBorder="1" applyAlignment="1">
      <alignment horizontal="center" vertical="center"/>
    </xf>
    <xf numFmtId="43" fontId="11" fillId="0" borderId="9" xfId="12" applyFont="1" applyBorder="1" applyAlignment="1">
      <alignment horizontal="center" vertical="center"/>
    </xf>
    <xf numFmtId="43" fontId="11" fillId="0" borderId="0" xfId="12" applyFont="1" applyBorder="1" applyAlignment="1">
      <alignment horizontal="center" vertical="center"/>
    </xf>
    <xf numFmtId="43" fontId="9" fillId="0" borderId="10" xfId="12" applyFont="1" applyBorder="1" applyAlignment="1">
      <alignment horizontal="center" vertical="center"/>
    </xf>
    <xf numFmtId="43" fontId="9" fillId="0" borderId="9" xfId="12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43" fontId="9" fillId="0" borderId="19" xfId="12" applyFont="1" applyBorder="1" applyAlignment="1">
      <alignment horizontal="center" vertical="center"/>
    </xf>
    <xf numFmtId="43" fontId="9" fillId="0" borderId="20" xfId="12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43" fontId="11" fillId="0" borderId="14" xfId="12" applyFont="1" applyBorder="1" applyAlignment="1">
      <alignment horizontal="center" vertical="center"/>
    </xf>
    <xf numFmtId="43" fontId="11" fillId="0" borderId="17" xfId="12" applyFont="1" applyBorder="1" applyAlignment="1">
      <alignment horizontal="center" vertical="center"/>
    </xf>
    <xf numFmtId="43" fontId="11" fillId="0" borderId="15" xfId="12" applyFont="1" applyBorder="1" applyAlignment="1">
      <alignment horizontal="center" vertical="center"/>
    </xf>
    <xf numFmtId="43" fontId="11" fillId="0" borderId="16" xfId="12" applyFont="1" applyBorder="1" applyAlignment="1">
      <alignment horizontal="center" vertical="center"/>
    </xf>
    <xf numFmtId="43" fontId="9" fillId="0" borderId="15" xfId="12" applyFont="1" applyBorder="1" applyAlignment="1">
      <alignment horizontal="center" vertical="center"/>
    </xf>
    <xf numFmtId="43" fontId="9" fillId="0" borderId="1" xfId="12" applyFont="1" applyBorder="1" applyAlignment="1">
      <alignment horizontal="center" vertical="center"/>
    </xf>
    <xf numFmtId="189" fontId="11" fillId="0" borderId="10" xfId="12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190" fontId="14" fillId="0" borderId="0" xfId="12" applyNumberFormat="1" applyFont="1" applyBorder="1" applyAlignment="1">
      <alignment horizontal="center"/>
    </xf>
    <xf numFmtId="190" fontId="14" fillId="0" borderId="0" xfId="12" applyNumberFormat="1" applyFont="1" applyBorder="1" applyAlignment="1">
      <alignment horizontal="left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right"/>
    </xf>
  </cellXfs>
  <cellStyles count="17">
    <cellStyle name="Comma [0]_laroux" xfId="2"/>
    <cellStyle name="Comma_laroux" xfId="3"/>
    <cellStyle name="Currency [0]_laroux" xfId="4"/>
    <cellStyle name="Currency_laroux" xfId="5"/>
    <cellStyle name="Moeda [0]_aola" xfId="6"/>
    <cellStyle name="Moeda_aola" xfId="7"/>
    <cellStyle name="Normal_aola" xfId="8"/>
    <cellStyle name="Separador de milhares [0]_Person" xfId="9"/>
    <cellStyle name="Separador de milhares_Person" xfId="10"/>
    <cellStyle name="Standard_Frontal Airbag Blatt 1" xfId="11"/>
    <cellStyle name="เครื่องหมายจุลภาค" xfId="12" builtinId="3"/>
    <cellStyle name="ปกติ" xfId="0" builtinId="0"/>
    <cellStyle name="ลักษณะ 1" xfId="1"/>
    <cellStyle name="桁区切り [0.00]_Person" xfId="13"/>
    <cellStyle name="桁区切り_Person" xfId="14"/>
    <cellStyle name="通貨 [0.00]_Book2 グラフ 2" xfId="15"/>
    <cellStyle name="通貨_Book2 グラフ 2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133350</xdr:colOff>
      <xdr:row>13</xdr:row>
      <xdr:rowOff>238125</xdr:rowOff>
    </xdr:from>
    <xdr:to>
      <xdr:col>4</xdr:col>
      <xdr:colOff>323850</xdr:colOff>
      <xdr:row>13</xdr:row>
      <xdr:rowOff>238125</xdr:rowOff>
    </xdr:to>
    <xdr:sp macro="" textlink="">
      <xdr:nvSpPr>
        <xdr:cNvPr id="5" name="Line 6"/>
        <xdr:cNvSpPr>
          <a:spLocks noChangeShapeType="1"/>
        </xdr:cNvSpPr>
      </xdr:nvSpPr>
      <xdr:spPr bwMode="auto">
        <a:xfrm>
          <a:off x="5962650" y="440055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47625</xdr:colOff>
      <xdr:row>17</xdr:row>
      <xdr:rowOff>219075</xdr:rowOff>
    </xdr:from>
    <xdr:to>
      <xdr:col>4</xdr:col>
      <xdr:colOff>238125</xdr:colOff>
      <xdr:row>17</xdr:row>
      <xdr:rowOff>219075</xdr:rowOff>
    </xdr:to>
    <xdr:sp macro="" textlink="">
      <xdr:nvSpPr>
        <xdr:cNvPr id="7" name="Line 7"/>
        <xdr:cNvSpPr>
          <a:spLocks noChangeShapeType="1"/>
        </xdr:cNvSpPr>
      </xdr:nvSpPr>
      <xdr:spPr bwMode="auto">
        <a:xfrm>
          <a:off x="5876925" y="7210425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6</xdr:row>
      <xdr:rowOff>0</xdr:rowOff>
    </xdr:from>
    <xdr:to>
      <xdr:col>5</xdr:col>
      <xdr:colOff>9525</xdr:colOff>
      <xdr:row>20</xdr:row>
      <xdr:rowOff>0</xdr:rowOff>
    </xdr:to>
    <xdr:sp macro="" textlink="">
      <xdr:nvSpPr>
        <xdr:cNvPr id="34817" name="Line 1"/>
        <xdr:cNvSpPr>
          <a:spLocks noChangeShapeType="1"/>
        </xdr:cNvSpPr>
      </xdr:nvSpPr>
      <xdr:spPr bwMode="auto">
        <a:xfrm>
          <a:off x="2838450" y="1304925"/>
          <a:ext cx="0" cy="3495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838200</xdr:colOff>
      <xdr:row>6</xdr:row>
      <xdr:rowOff>0</xdr:rowOff>
    </xdr:from>
    <xdr:to>
      <xdr:col>6</xdr:col>
      <xdr:colOff>838200</xdr:colOff>
      <xdr:row>20</xdr:row>
      <xdr:rowOff>0</xdr:rowOff>
    </xdr:to>
    <xdr:sp macro="" textlink="">
      <xdr:nvSpPr>
        <xdr:cNvPr id="34820" name="Line 4"/>
        <xdr:cNvSpPr>
          <a:spLocks noChangeShapeType="1"/>
        </xdr:cNvSpPr>
      </xdr:nvSpPr>
      <xdr:spPr bwMode="auto">
        <a:xfrm>
          <a:off x="3876675" y="1304925"/>
          <a:ext cx="0" cy="3495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5</xdr:row>
      <xdr:rowOff>276225</xdr:rowOff>
    </xdr:from>
    <xdr:to>
      <xdr:col>9</xdr:col>
      <xdr:colOff>0</xdr:colOff>
      <xdr:row>19</xdr:row>
      <xdr:rowOff>352425</xdr:rowOff>
    </xdr:to>
    <xdr:sp macro="" textlink="">
      <xdr:nvSpPr>
        <xdr:cNvPr id="34821" name="Line 5"/>
        <xdr:cNvSpPr>
          <a:spLocks noChangeShapeType="1"/>
        </xdr:cNvSpPr>
      </xdr:nvSpPr>
      <xdr:spPr bwMode="auto">
        <a:xfrm>
          <a:off x="4943475" y="1304925"/>
          <a:ext cx="0" cy="3495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9525</xdr:colOff>
      <xdr:row>6</xdr:row>
      <xdr:rowOff>19050</xdr:rowOff>
    </xdr:from>
    <xdr:to>
      <xdr:col>11</xdr:col>
      <xdr:colOff>9525</xdr:colOff>
      <xdr:row>20</xdr:row>
      <xdr:rowOff>19050</xdr:rowOff>
    </xdr:to>
    <xdr:sp macro="" textlink="">
      <xdr:nvSpPr>
        <xdr:cNvPr id="34822" name="Line 6"/>
        <xdr:cNvSpPr>
          <a:spLocks noChangeShapeType="1"/>
        </xdr:cNvSpPr>
      </xdr:nvSpPr>
      <xdr:spPr bwMode="auto">
        <a:xfrm>
          <a:off x="6010275" y="1323975"/>
          <a:ext cx="0" cy="3495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9525</xdr:colOff>
      <xdr:row>6</xdr:row>
      <xdr:rowOff>9525</xdr:rowOff>
    </xdr:from>
    <xdr:to>
      <xdr:col>14</xdr:col>
      <xdr:colOff>9525</xdr:colOff>
      <xdr:row>20</xdr:row>
      <xdr:rowOff>9525</xdr:rowOff>
    </xdr:to>
    <xdr:sp macro="" textlink="">
      <xdr:nvSpPr>
        <xdr:cNvPr id="34824" name="Line 8"/>
        <xdr:cNvSpPr>
          <a:spLocks noChangeShapeType="1"/>
        </xdr:cNvSpPr>
      </xdr:nvSpPr>
      <xdr:spPr bwMode="auto">
        <a:xfrm>
          <a:off x="9124950" y="1314450"/>
          <a:ext cx="0" cy="3495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12</xdr:col>
      <xdr:colOff>2028825</xdr:colOff>
      <xdr:row>1</xdr:row>
      <xdr:rowOff>28575</xdr:rowOff>
    </xdr:from>
    <xdr:ext cx="184731" cy="262572"/>
    <xdr:sp macro="" textlink="">
      <xdr:nvSpPr>
        <xdr:cNvPr id="7" name="TextBox 6"/>
        <xdr:cNvSpPr txBox="1"/>
      </xdr:nvSpPr>
      <xdr:spPr>
        <a:xfrm>
          <a:off x="8239125" y="2667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twoCellAnchor>
    <xdr:from>
      <xdr:col>13</xdr:col>
      <xdr:colOff>38101</xdr:colOff>
      <xdr:row>0</xdr:row>
      <xdr:rowOff>85725</xdr:rowOff>
    </xdr:from>
    <xdr:to>
      <xdr:col>14</xdr:col>
      <xdr:colOff>161926</xdr:colOff>
      <xdr:row>2</xdr:row>
      <xdr:rowOff>66675</xdr:rowOff>
    </xdr:to>
    <xdr:sp macro="" textlink="">
      <xdr:nvSpPr>
        <xdr:cNvPr id="8" name="TextBox 7"/>
        <xdr:cNvSpPr txBox="1"/>
      </xdr:nvSpPr>
      <xdr:spPr>
        <a:xfrm>
          <a:off x="8305801" y="85725"/>
          <a:ext cx="9715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Angsana New" pitchFamily="18" charset="-34"/>
              <a:cs typeface="Angsana New" pitchFamily="18" charset="-34"/>
            </a:rPr>
            <a:t>หมายเหตุ  </a:t>
          </a:r>
          <a:r>
            <a:rPr lang="en-US" sz="1600" b="1">
              <a:latin typeface="Angsana New" pitchFamily="18" charset="-34"/>
              <a:cs typeface="Angsana New" pitchFamily="18" charset="-34"/>
            </a:rPr>
            <a:t>1</a:t>
          </a:r>
          <a:endParaRPr lang="th-TH" sz="1600" b="1">
            <a:latin typeface="Angsana New" pitchFamily="18" charset="-34"/>
            <a:cs typeface="Angsana New" pitchFamily="18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933450</xdr:colOff>
      <xdr:row>6</xdr:row>
      <xdr:rowOff>19050</xdr:rowOff>
    </xdr:from>
    <xdr:to>
      <xdr:col>5</xdr:col>
      <xdr:colOff>952500</xdr:colOff>
      <xdr:row>16</xdr:row>
      <xdr:rowOff>238125</xdr:rowOff>
    </xdr:to>
    <xdr:sp macro="" textlink="">
      <xdr:nvSpPr>
        <xdr:cNvPr id="30721" name="Line 1"/>
        <xdr:cNvSpPr>
          <a:spLocks noChangeShapeType="1"/>
        </xdr:cNvSpPr>
      </xdr:nvSpPr>
      <xdr:spPr bwMode="auto">
        <a:xfrm flipH="1">
          <a:off x="6315075" y="1276350"/>
          <a:ext cx="19050" cy="2505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933450</xdr:colOff>
      <xdr:row>22</xdr:row>
      <xdr:rowOff>219075</xdr:rowOff>
    </xdr:from>
    <xdr:to>
      <xdr:col>5</xdr:col>
      <xdr:colOff>942975</xdr:colOff>
      <xdr:row>35</xdr:row>
      <xdr:rowOff>247650</xdr:rowOff>
    </xdr:to>
    <xdr:sp macro="" textlink="">
      <xdr:nvSpPr>
        <xdr:cNvPr id="30722" name="Line 2"/>
        <xdr:cNvSpPr>
          <a:spLocks noChangeShapeType="1"/>
        </xdr:cNvSpPr>
      </xdr:nvSpPr>
      <xdr:spPr bwMode="auto">
        <a:xfrm>
          <a:off x="6315075" y="5172075"/>
          <a:ext cx="9525" cy="277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876300</xdr:colOff>
      <xdr:row>6</xdr:row>
      <xdr:rowOff>9525</xdr:rowOff>
    </xdr:from>
    <xdr:to>
      <xdr:col>3</xdr:col>
      <xdr:colOff>876300</xdr:colOff>
      <xdr:row>20</xdr:row>
      <xdr:rowOff>9525</xdr:rowOff>
    </xdr:to>
    <xdr:sp macro="" textlink="">
      <xdr:nvSpPr>
        <xdr:cNvPr id="30723" name="Line 3"/>
        <xdr:cNvSpPr>
          <a:spLocks noChangeShapeType="1"/>
        </xdr:cNvSpPr>
      </xdr:nvSpPr>
      <xdr:spPr bwMode="auto">
        <a:xfrm>
          <a:off x="4943475" y="1266825"/>
          <a:ext cx="0" cy="3238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876300</xdr:colOff>
      <xdr:row>23</xdr:row>
      <xdr:rowOff>19050</xdr:rowOff>
    </xdr:from>
    <xdr:to>
      <xdr:col>3</xdr:col>
      <xdr:colOff>885825</xdr:colOff>
      <xdr:row>42</xdr:row>
      <xdr:rowOff>0</xdr:rowOff>
    </xdr:to>
    <xdr:sp macro="" textlink="">
      <xdr:nvSpPr>
        <xdr:cNvPr id="30724" name="Line 4"/>
        <xdr:cNvSpPr>
          <a:spLocks noChangeShapeType="1"/>
        </xdr:cNvSpPr>
      </xdr:nvSpPr>
      <xdr:spPr bwMode="auto">
        <a:xfrm>
          <a:off x="4943475" y="5200650"/>
          <a:ext cx="9525" cy="4200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"/>
  <sheetViews>
    <sheetView showGridLines="0" showRowColHeaders="0" showZeros="0" showOutlineSymbols="0" topLeftCell="B33" zoomScaleNormal="7" zoomScaleSheetLayoutView="68" workbookViewId="0"/>
  </sheetViews>
  <sheetFormatPr defaultRowHeight="21.7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AN127"/>
  <sheetViews>
    <sheetView tabSelected="1" workbookViewId="0">
      <selection activeCell="B2" sqref="B2:K2"/>
    </sheetView>
  </sheetViews>
  <sheetFormatPr defaultColWidth="10" defaultRowHeight="27" customHeight="1"/>
  <cols>
    <col min="1" max="1" width="5.42578125" style="2" customWidth="1"/>
    <col min="2" max="2" width="54.7109375" style="2" customWidth="1"/>
    <col min="3" max="3" width="13.42578125" style="2" customWidth="1"/>
    <col min="4" max="4" width="13.85546875" style="2" customWidth="1"/>
    <col min="5" max="5" width="11.7109375" style="2" customWidth="1"/>
    <col min="6" max="6" width="2.5703125" style="45" customWidth="1"/>
    <col min="7" max="7" width="12.5703125" style="2" customWidth="1"/>
    <col min="8" max="8" width="4.85546875" style="2" customWidth="1"/>
    <col min="9" max="9" width="5.7109375" style="2" customWidth="1"/>
    <col min="10" max="10" width="13.42578125" style="38" customWidth="1"/>
    <col min="11" max="11" width="13.5703125" style="2" customWidth="1"/>
    <col min="12" max="12" width="10" style="2"/>
    <col min="13" max="13" width="11.140625" style="2" bestFit="1" customWidth="1"/>
    <col min="14" max="16384" width="10" style="2"/>
  </cols>
  <sheetData>
    <row r="1" spans="2:13" ht="28.5" customHeight="1">
      <c r="B1" s="145" t="s">
        <v>95</v>
      </c>
      <c r="C1" s="145"/>
      <c r="D1" s="145"/>
      <c r="E1" s="145"/>
      <c r="F1" s="145"/>
      <c r="G1" s="145"/>
      <c r="H1" s="145"/>
      <c r="I1" s="145"/>
      <c r="J1" s="145"/>
      <c r="K1" s="145"/>
    </row>
    <row r="2" spans="2:13" ht="28.5" customHeight="1">
      <c r="B2" s="145" t="s">
        <v>61</v>
      </c>
      <c r="C2" s="145"/>
      <c r="D2" s="145"/>
      <c r="E2" s="145"/>
      <c r="F2" s="145"/>
      <c r="G2" s="145"/>
      <c r="H2" s="145"/>
      <c r="I2" s="145"/>
      <c r="J2" s="145"/>
      <c r="K2" s="145"/>
    </row>
    <row r="3" spans="2:13" ht="28.5" customHeight="1">
      <c r="B3" s="146" t="s">
        <v>185</v>
      </c>
      <c r="C3" s="146"/>
      <c r="D3" s="146"/>
      <c r="E3" s="146"/>
      <c r="F3" s="146"/>
      <c r="G3" s="146"/>
      <c r="H3" s="146"/>
      <c r="I3" s="146"/>
      <c r="J3" s="146"/>
      <c r="K3" s="146"/>
    </row>
    <row r="4" spans="2:13" ht="19.5" customHeight="1">
      <c r="B4" s="22" t="s">
        <v>62</v>
      </c>
      <c r="C4" s="23"/>
      <c r="D4" s="23"/>
      <c r="E4" s="147" t="s">
        <v>63</v>
      </c>
      <c r="F4" s="148"/>
      <c r="G4" s="148"/>
      <c r="H4" s="148"/>
      <c r="I4" s="149"/>
      <c r="J4" s="24"/>
      <c r="K4" s="24"/>
    </row>
    <row r="5" spans="2:13" s="6" customFormat="1" ht="20.25" customHeight="1" thickBot="1">
      <c r="B5" s="9" t="s">
        <v>74</v>
      </c>
      <c r="C5" s="25"/>
      <c r="D5" s="133">
        <f>งบทรัพย์สิน!K20</f>
        <v>20470300</v>
      </c>
      <c r="E5" s="151" t="s">
        <v>64</v>
      </c>
      <c r="F5" s="152"/>
      <c r="G5" s="153"/>
      <c r="H5" s="153"/>
      <c r="I5" s="26"/>
      <c r="J5" s="12"/>
      <c r="K5" s="134">
        <f>D5</f>
        <v>20470300</v>
      </c>
    </row>
    <row r="6" spans="2:13" s="6" customFormat="1" ht="20.25" customHeight="1" thickTop="1">
      <c r="B6" s="9" t="s">
        <v>150</v>
      </c>
      <c r="C6" s="25"/>
      <c r="D6" s="25">
        <v>12186</v>
      </c>
      <c r="E6" s="12" t="s">
        <v>90</v>
      </c>
      <c r="F6" s="18"/>
      <c r="G6" s="27"/>
      <c r="H6" s="27"/>
      <c r="I6" s="26"/>
      <c r="J6" s="12"/>
      <c r="K6" s="19">
        <v>0</v>
      </c>
    </row>
    <row r="7" spans="2:13" s="6" customFormat="1" ht="20.25" customHeight="1">
      <c r="B7" s="9" t="s">
        <v>153</v>
      </c>
      <c r="C7" s="25"/>
      <c r="D7" s="25">
        <v>26275.21</v>
      </c>
      <c r="E7" s="12" t="s">
        <v>91</v>
      </c>
      <c r="F7" s="18"/>
      <c r="G7" s="27"/>
      <c r="H7" s="27"/>
      <c r="I7" s="26"/>
      <c r="J7" s="12"/>
      <c r="K7" s="19">
        <v>0</v>
      </c>
    </row>
    <row r="8" spans="2:13" s="6" customFormat="1" ht="20.25" customHeight="1">
      <c r="B8" s="9" t="s">
        <v>154</v>
      </c>
      <c r="C8" s="25"/>
      <c r="D8" s="25">
        <v>0</v>
      </c>
      <c r="E8" s="12" t="s">
        <v>92</v>
      </c>
      <c r="F8" s="129"/>
      <c r="G8" s="130"/>
      <c r="H8" s="130"/>
      <c r="I8" s="26"/>
      <c r="J8" s="12"/>
      <c r="K8" s="19">
        <v>0</v>
      </c>
    </row>
    <row r="9" spans="2:13" s="6" customFormat="1" ht="20.25" customHeight="1">
      <c r="B9" s="9" t="s">
        <v>151</v>
      </c>
      <c r="C9" s="25"/>
      <c r="D9" s="25">
        <v>0</v>
      </c>
      <c r="E9" s="12" t="s">
        <v>114</v>
      </c>
      <c r="F9" s="129"/>
      <c r="G9" s="130"/>
      <c r="H9" s="130"/>
      <c r="I9" s="26"/>
      <c r="J9" s="12"/>
      <c r="K9" s="19">
        <v>376800</v>
      </c>
    </row>
    <row r="10" spans="2:13" s="6" customFormat="1" ht="20.25" customHeight="1">
      <c r="B10" s="9" t="s">
        <v>152</v>
      </c>
      <c r="C10" s="25"/>
      <c r="D10" s="25">
        <v>0</v>
      </c>
      <c r="E10" s="12" t="s">
        <v>86</v>
      </c>
      <c r="F10" s="129"/>
      <c r="G10" s="130"/>
      <c r="H10" s="130"/>
      <c r="I10" s="26"/>
      <c r="J10" s="12"/>
      <c r="K10" s="19">
        <v>11229</v>
      </c>
    </row>
    <row r="11" spans="2:13" s="6" customFormat="1" ht="20.25" customHeight="1">
      <c r="B11" s="9" t="s">
        <v>108</v>
      </c>
      <c r="C11" s="31">
        <v>111168.02</v>
      </c>
      <c r="D11" s="12"/>
      <c r="E11" s="12" t="s">
        <v>115</v>
      </c>
      <c r="F11" s="128"/>
      <c r="G11" s="128"/>
      <c r="H11" s="128"/>
      <c r="I11" s="28"/>
      <c r="J11" s="12"/>
      <c r="K11" s="19">
        <v>568612.42000000004</v>
      </c>
    </row>
    <row r="12" spans="2:13" s="6" customFormat="1" ht="20.25" customHeight="1">
      <c r="B12" s="9" t="s">
        <v>109</v>
      </c>
      <c r="C12" s="31">
        <v>4244.05</v>
      </c>
      <c r="D12" s="9"/>
      <c r="E12" s="127" t="s">
        <v>75</v>
      </c>
      <c r="F12" s="128"/>
      <c r="G12" s="128"/>
      <c r="H12" s="128"/>
      <c r="I12" s="131"/>
      <c r="J12" s="12"/>
      <c r="K12" s="19">
        <f>4607377.76+1213130.85</f>
        <v>5820508.6099999994</v>
      </c>
    </row>
    <row r="13" spans="2:13" s="6" customFormat="1" ht="20.25" customHeight="1">
      <c r="B13" s="9" t="s">
        <v>110</v>
      </c>
      <c r="C13" s="31">
        <v>11690799.34</v>
      </c>
      <c r="D13" s="9"/>
      <c r="E13" s="144" t="s">
        <v>186</v>
      </c>
      <c r="F13" s="128"/>
      <c r="G13" s="128"/>
      <c r="H13" s="128"/>
      <c r="I13" s="128"/>
      <c r="J13" s="19">
        <v>8467789.4499999993</v>
      </c>
      <c r="K13" s="19"/>
      <c r="L13" s="29"/>
      <c r="M13" s="30"/>
    </row>
    <row r="14" spans="2:13" s="6" customFormat="1" ht="20.25" customHeight="1">
      <c r="B14" s="9" t="s">
        <v>111</v>
      </c>
      <c r="C14" s="31">
        <v>5150008.9800000004</v>
      </c>
      <c r="D14" s="9"/>
      <c r="E14" s="154" t="s">
        <v>76</v>
      </c>
      <c r="F14" s="155"/>
      <c r="G14" s="155"/>
      <c r="H14" s="155"/>
      <c r="I14" s="156"/>
      <c r="J14" s="19">
        <f>+'งบรายรับ-รายจ่าย'!D40</f>
        <v>3392697.459999999</v>
      </c>
      <c r="K14" s="90"/>
      <c r="L14" s="29"/>
      <c r="M14" s="30"/>
    </row>
    <row r="15" spans="2:13" s="6" customFormat="1" ht="20.25" customHeight="1">
      <c r="B15" s="9" t="s">
        <v>155</v>
      </c>
      <c r="C15" s="31">
        <v>0</v>
      </c>
      <c r="D15" s="9"/>
      <c r="E15" s="127" t="s">
        <v>157</v>
      </c>
      <c r="F15" s="89"/>
      <c r="G15" s="89"/>
      <c r="H15" s="89"/>
      <c r="I15" s="89"/>
      <c r="J15" s="19">
        <v>0</v>
      </c>
      <c r="K15" s="19"/>
      <c r="L15" s="29"/>
      <c r="M15" s="30"/>
    </row>
    <row r="16" spans="2:13" s="6" customFormat="1" ht="20.25" customHeight="1">
      <c r="B16" s="9" t="s">
        <v>156</v>
      </c>
      <c r="C16" s="31">
        <v>0</v>
      </c>
      <c r="D16" s="9"/>
      <c r="E16" s="127" t="s">
        <v>160</v>
      </c>
      <c r="F16" s="128"/>
      <c r="G16" s="128"/>
      <c r="H16" s="128"/>
      <c r="I16" s="128"/>
      <c r="J16" s="19">
        <v>0</v>
      </c>
      <c r="K16" s="19"/>
      <c r="L16" s="29"/>
      <c r="M16" s="30"/>
    </row>
    <row r="17" spans="2:40" s="6" customFormat="1" ht="20.25" customHeight="1">
      <c r="B17" s="9" t="s">
        <v>112</v>
      </c>
      <c r="C17" s="31">
        <v>213573.06</v>
      </c>
      <c r="D17" s="9"/>
      <c r="E17" s="127" t="s">
        <v>161</v>
      </c>
      <c r="F17" s="128"/>
      <c r="G17" s="128"/>
      <c r="H17" s="128"/>
      <c r="I17" s="128"/>
      <c r="J17" s="19">
        <v>0</v>
      </c>
      <c r="K17" s="19"/>
      <c r="L17" s="29"/>
      <c r="M17" s="30"/>
    </row>
    <row r="18" spans="2:40" s="6" customFormat="1" ht="20.25" customHeight="1">
      <c r="B18" s="9" t="s">
        <v>113</v>
      </c>
      <c r="C18" s="31">
        <v>1039482.28</v>
      </c>
      <c r="D18" s="31">
        <f>SUM(C11:C18)</f>
        <v>18209275.73</v>
      </c>
      <c r="E18" s="135" t="s">
        <v>159</v>
      </c>
      <c r="F18" s="136"/>
      <c r="G18" s="136"/>
      <c r="H18" s="136"/>
      <c r="I18" s="34"/>
      <c r="J18" s="35">
        <v>0</v>
      </c>
      <c r="K18" s="33"/>
      <c r="L18" s="29"/>
      <c r="M18" s="30"/>
    </row>
    <row r="19" spans="2:40" s="6" customFormat="1" ht="20.25" customHeight="1">
      <c r="B19" s="9"/>
      <c r="C19" s="138"/>
      <c r="D19" s="31"/>
      <c r="E19" s="154" t="s">
        <v>158</v>
      </c>
      <c r="F19" s="155"/>
      <c r="G19" s="155"/>
      <c r="H19" s="155"/>
      <c r="I19" s="34"/>
      <c r="J19" s="35">
        <v>0</v>
      </c>
      <c r="K19" s="33"/>
      <c r="L19" s="29"/>
      <c r="M19" s="30"/>
    </row>
    <row r="20" spans="2:40" s="6" customFormat="1" ht="20.25" customHeight="1">
      <c r="B20" s="9"/>
      <c r="C20" s="137"/>
      <c r="D20" s="137"/>
      <c r="E20" s="154" t="s">
        <v>162</v>
      </c>
      <c r="F20" s="155"/>
      <c r="G20" s="155"/>
      <c r="H20" s="155"/>
      <c r="I20" s="28"/>
      <c r="J20" s="10">
        <v>389900</v>
      </c>
      <c r="K20" s="19"/>
      <c r="L20" s="29"/>
      <c r="M20" s="30"/>
    </row>
    <row r="21" spans="2:40" s="6" customFormat="1" ht="20.25" customHeight="1">
      <c r="B21" s="9"/>
      <c r="D21" s="31"/>
      <c r="E21" s="154" t="s">
        <v>191</v>
      </c>
      <c r="F21" s="155"/>
      <c r="G21" s="155"/>
      <c r="H21" s="155"/>
      <c r="I21" s="155"/>
      <c r="J21" s="13"/>
      <c r="K21" s="19">
        <f>+J13+J14+J15+J16+J17-J18-J19-J20</f>
        <v>11470586.909999998</v>
      </c>
      <c r="L21" s="29"/>
      <c r="M21" s="30"/>
    </row>
    <row r="22" spans="2:40" s="6" customFormat="1" ht="20.25" customHeight="1" thickBot="1">
      <c r="B22" s="36"/>
      <c r="C22" s="9"/>
      <c r="D22" s="37">
        <f>SUM(D6:D21)</f>
        <v>18247736.940000001</v>
      </c>
      <c r="E22" s="9"/>
      <c r="F22" s="9"/>
      <c r="G22" s="9"/>
      <c r="H22" s="9"/>
      <c r="I22" s="9"/>
      <c r="J22" s="9"/>
      <c r="K22" s="37">
        <f>SUM(K6:K21)</f>
        <v>18247736.939999998</v>
      </c>
      <c r="L22" s="9"/>
      <c r="M22" s="32">
        <f>+K22-D22</f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2:40" s="6" customFormat="1" ht="20.25" customHeight="1" thickTop="1">
      <c r="B23" s="36"/>
      <c r="C23" s="9"/>
      <c r="D23" s="32"/>
      <c r="E23" s="9"/>
      <c r="F23" s="9"/>
      <c r="G23" s="9"/>
      <c r="H23" s="9"/>
      <c r="I23" s="9"/>
      <c r="J23" s="9"/>
      <c r="K23" s="32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2:40" s="6" customFormat="1" ht="10.5" customHeight="1">
      <c r="B24" s="36"/>
      <c r="C24" s="9"/>
      <c r="D24" s="32"/>
      <c r="E24" s="9"/>
      <c r="F24" s="9"/>
      <c r="G24" s="9"/>
      <c r="H24" s="9"/>
      <c r="I24" s="9"/>
      <c r="J24" s="9"/>
      <c r="K24" s="32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</row>
    <row r="25" spans="2:40" ht="26.25" customHeight="1">
      <c r="B25" s="38" t="s">
        <v>96</v>
      </c>
      <c r="C25" s="38"/>
      <c r="D25" s="38"/>
      <c r="E25" s="39"/>
      <c r="F25" s="40"/>
      <c r="G25" s="39"/>
      <c r="H25" s="39"/>
      <c r="I25" s="38"/>
      <c r="K25" s="41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</row>
    <row r="26" spans="2:40" s="38" customFormat="1" ht="25.5" customHeight="1">
      <c r="B26" s="38" t="s">
        <v>97</v>
      </c>
      <c r="E26" s="39"/>
      <c r="F26" s="40"/>
      <c r="G26" s="39"/>
      <c r="H26" s="39"/>
      <c r="K26" s="32"/>
    </row>
    <row r="27" spans="2:40" ht="22.5" customHeight="1">
      <c r="B27" s="150" t="s">
        <v>192</v>
      </c>
      <c r="C27" s="150"/>
      <c r="D27" s="150"/>
      <c r="E27" s="150"/>
      <c r="F27" s="150"/>
      <c r="G27" s="150"/>
      <c r="H27" s="150"/>
      <c r="I27" s="150"/>
      <c r="J27" s="150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</row>
    <row r="28" spans="2:40" ht="27" customHeight="1">
      <c r="C28" s="38"/>
      <c r="D28" s="38"/>
      <c r="E28" s="39"/>
      <c r="F28" s="40"/>
      <c r="G28" s="39"/>
      <c r="H28" s="39"/>
      <c r="I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</row>
    <row r="29" spans="2:40" ht="27" customHeight="1">
      <c r="C29" s="38"/>
      <c r="D29" s="38"/>
      <c r="E29" s="38"/>
      <c r="F29" s="42"/>
      <c r="G29" s="43"/>
      <c r="H29" s="44"/>
      <c r="I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</row>
    <row r="30" spans="2:40" ht="27" customHeight="1">
      <c r="C30" s="38"/>
      <c r="D30" s="38"/>
      <c r="E30" s="38"/>
      <c r="F30" s="42"/>
      <c r="G30" s="38"/>
      <c r="H30" s="38"/>
      <c r="I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</row>
    <row r="31" spans="2:40" ht="27" customHeight="1">
      <c r="C31" s="38"/>
      <c r="D31" s="38"/>
      <c r="E31" s="38"/>
      <c r="F31" s="42"/>
      <c r="G31" s="38"/>
      <c r="H31" s="38"/>
      <c r="I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</row>
    <row r="32" spans="2:40" ht="27" customHeight="1">
      <c r="C32" s="38"/>
      <c r="D32" s="38"/>
      <c r="E32" s="38"/>
      <c r="F32" s="42"/>
      <c r="G32" s="38"/>
      <c r="H32" s="38"/>
      <c r="I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</row>
    <row r="33" spans="3:40" ht="27" customHeight="1">
      <c r="C33" s="38"/>
      <c r="D33" s="38"/>
      <c r="E33" s="38"/>
      <c r="F33" s="42"/>
      <c r="G33" s="38"/>
      <c r="H33" s="38"/>
      <c r="I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</row>
    <row r="34" spans="3:40" ht="27" customHeight="1">
      <c r="C34" s="38"/>
      <c r="D34" s="38"/>
      <c r="E34" s="38"/>
      <c r="F34" s="42"/>
      <c r="G34" s="38"/>
      <c r="H34" s="38"/>
      <c r="I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</row>
    <row r="35" spans="3:40" ht="27" customHeight="1">
      <c r="C35" s="38"/>
      <c r="D35" s="38"/>
      <c r="E35" s="38"/>
      <c r="F35" s="42"/>
      <c r="G35" s="38"/>
      <c r="H35" s="38"/>
      <c r="I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</row>
    <row r="36" spans="3:40" ht="27" customHeight="1">
      <c r="C36" s="38"/>
      <c r="D36" s="38"/>
      <c r="E36" s="38"/>
      <c r="F36" s="42"/>
      <c r="G36" s="38"/>
      <c r="H36" s="38"/>
      <c r="I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</row>
    <row r="37" spans="3:40" ht="27" customHeight="1">
      <c r="C37" s="38"/>
      <c r="D37" s="38"/>
      <c r="E37" s="38"/>
      <c r="F37" s="42"/>
      <c r="G37" s="38"/>
      <c r="H37" s="38"/>
      <c r="I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</row>
    <row r="38" spans="3:40" ht="27" customHeight="1">
      <c r="C38" s="38"/>
      <c r="D38" s="38"/>
      <c r="E38" s="38"/>
      <c r="F38" s="42"/>
      <c r="G38" s="38"/>
      <c r="H38" s="38"/>
      <c r="I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</row>
    <row r="39" spans="3:40" ht="27" customHeight="1">
      <c r="C39" s="38"/>
      <c r="D39" s="38"/>
      <c r="E39" s="38"/>
      <c r="F39" s="42"/>
      <c r="G39" s="38"/>
      <c r="H39" s="38"/>
      <c r="I39" s="38"/>
      <c r="K39" s="38"/>
      <c r="L39" s="38"/>
      <c r="M39" s="38"/>
    </row>
    <row r="40" spans="3:40" ht="27" customHeight="1">
      <c r="C40" s="38"/>
      <c r="D40" s="38"/>
      <c r="E40" s="38"/>
      <c r="F40" s="42"/>
      <c r="G40" s="38"/>
      <c r="H40" s="38"/>
      <c r="I40" s="38"/>
      <c r="K40" s="38"/>
      <c r="L40" s="38"/>
      <c r="M40" s="38"/>
    </row>
    <row r="41" spans="3:40" ht="27" customHeight="1">
      <c r="C41" s="38"/>
      <c r="D41" s="38"/>
      <c r="E41" s="38"/>
      <c r="F41" s="42"/>
      <c r="G41" s="38"/>
      <c r="H41" s="38"/>
      <c r="I41" s="38"/>
      <c r="K41" s="38"/>
      <c r="L41" s="38"/>
      <c r="M41" s="38"/>
    </row>
    <row r="42" spans="3:40" ht="27" customHeight="1">
      <c r="C42" s="38"/>
      <c r="D42" s="38"/>
      <c r="E42" s="38"/>
      <c r="F42" s="42"/>
      <c r="G42" s="38"/>
      <c r="H42" s="38"/>
      <c r="I42" s="38"/>
      <c r="K42" s="38"/>
      <c r="L42" s="38"/>
      <c r="M42" s="38"/>
    </row>
    <row r="43" spans="3:40" ht="27" customHeight="1">
      <c r="C43" s="38"/>
      <c r="D43" s="38"/>
      <c r="E43" s="38"/>
      <c r="F43" s="42"/>
      <c r="G43" s="38"/>
      <c r="H43" s="38"/>
      <c r="I43" s="38"/>
      <c r="K43" s="38"/>
      <c r="L43" s="38"/>
      <c r="M43" s="38"/>
    </row>
    <row r="44" spans="3:40" ht="27" customHeight="1">
      <c r="C44" s="38"/>
      <c r="D44" s="38"/>
      <c r="E44" s="38"/>
      <c r="F44" s="42"/>
      <c r="G44" s="38"/>
      <c r="H44" s="38"/>
      <c r="I44" s="38"/>
      <c r="K44" s="38"/>
      <c r="L44" s="38"/>
      <c r="M44" s="38"/>
    </row>
    <row r="45" spans="3:40" ht="27" customHeight="1">
      <c r="C45" s="38"/>
      <c r="D45" s="38"/>
      <c r="E45" s="38"/>
      <c r="F45" s="42"/>
      <c r="G45" s="38"/>
      <c r="H45" s="38"/>
      <c r="I45" s="38"/>
      <c r="K45" s="38"/>
      <c r="L45" s="38"/>
      <c r="M45" s="38"/>
    </row>
    <row r="46" spans="3:40" ht="27" customHeight="1">
      <c r="C46" s="38"/>
      <c r="D46" s="38"/>
      <c r="E46" s="38"/>
      <c r="F46" s="42"/>
      <c r="G46" s="38"/>
      <c r="H46" s="38"/>
      <c r="I46" s="38"/>
      <c r="K46" s="38"/>
      <c r="L46" s="38"/>
      <c r="M46" s="38"/>
    </row>
    <row r="47" spans="3:40" ht="27" customHeight="1">
      <c r="C47" s="38"/>
      <c r="D47" s="38"/>
      <c r="E47" s="38"/>
      <c r="F47" s="42"/>
      <c r="G47" s="38"/>
      <c r="H47" s="38"/>
      <c r="I47" s="38"/>
      <c r="K47" s="38"/>
      <c r="L47" s="38"/>
      <c r="M47" s="38"/>
    </row>
    <row r="48" spans="3:40" ht="27" customHeight="1">
      <c r="C48" s="38"/>
      <c r="D48" s="38"/>
      <c r="E48" s="38"/>
      <c r="F48" s="42"/>
      <c r="G48" s="38"/>
      <c r="H48" s="38"/>
      <c r="I48" s="38"/>
      <c r="K48" s="38"/>
      <c r="L48" s="38"/>
      <c r="M48" s="38"/>
    </row>
    <row r="49" spans="3:13" ht="27" customHeight="1">
      <c r="C49" s="38"/>
      <c r="D49" s="38"/>
      <c r="E49" s="38"/>
      <c r="F49" s="42"/>
      <c r="G49" s="38"/>
      <c r="H49" s="38"/>
      <c r="I49" s="38"/>
      <c r="K49" s="38"/>
      <c r="L49" s="38"/>
      <c r="M49" s="38"/>
    </row>
    <row r="50" spans="3:13" ht="27" customHeight="1">
      <c r="C50" s="38"/>
      <c r="D50" s="38"/>
      <c r="E50" s="38"/>
      <c r="F50" s="42"/>
      <c r="G50" s="38"/>
      <c r="H50" s="38"/>
      <c r="I50" s="38"/>
      <c r="K50" s="38"/>
      <c r="L50" s="38"/>
      <c r="M50" s="38"/>
    </row>
    <row r="51" spans="3:13" ht="27" customHeight="1">
      <c r="C51" s="38"/>
      <c r="D51" s="38"/>
      <c r="E51" s="38"/>
      <c r="F51" s="42"/>
      <c r="G51" s="38"/>
      <c r="H51" s="38"/>
      <c r="I51" s="38"/>
      <c r="K51" s="38"/>
      <c r="L51" s="38"/>
      <c r="M51" s="38"/>
    </row>
    <row r="52" spans="3:13" ht="27" customHeight="1">
      <c r="C52" s="38"/>
      <c r="D52" s="38"/>
      <c r="E52" s="38"/>
      <c r="F52" s="42"/>
      <c r="G52" s="38"/>
      <c r="H52" s="38"/>
      <c r="I52" s="38"/>
      <c r="K52" s="38"/>
      <c r="L52" s="38"/>
      <c r="M52" s="38"/>
    </row>
    <row r="53" spans="3:13" ht="27" customHeight="1">
      <c r="C53" s="38"/>
      <c r="D53" s="38"/>
      <c r="E53" s="38"/>
      <c r="F53" s="42"/>
      <c r="G53" s="38"/>
      <c r="H53" s="38"/>
      <c r="I53" s="38"/>
      <c r="K53" s="38"/>
      <c r="L53" s="38"/>
      <c r="M53" s="38"/>
    </row>
    <row r="54" spans="3:13" ht="27" customHeight="1">
      <c r="C54" s="38"/>
      <c r="D54" s="38"/>
      <c r="E54" s="38"/>
      <c r="F54" s="42"/>
      <c r="G54" s="38"/>
      <c r="H54" s="38"/>
      <c r="I54" s="38"/>
      <c r="K54" s="38"/>
      <c r="L54" s="38"/>
      <c r="M54" s="38"/>
    </row>
    <row r="55" spans="3:13" ht="27" customHeight="1">
      <c r="C55" s="38"/>
      <c r="D55" s="38"/>
      <c r="E55" s="38"/>
      <c r="F55" s="42"/>
      <c r="G55" s="38"/>
      <c r="H55" s="38"/>
      <c r="I55" s="38"/>
      <c r="K55" s="38"/>
      <c r="L55" s="38"/>
      <c r="M55" s="38"/>
    </row>
    <row r="56" spans="3:13" ht="27" customHeight="1">
      <c r="C56" s="38"/>
      <c r="D56" s="38"/>
      <c r="E56" s="38"/>
      <c r="F56" s="42"/>
      <c r="G56" s="38"/>
      <c r="H56" s="38"/>
      <c r="I56" s="38"/>
      <c r="K56" s="38"/>
      <c r="L56" s="38"/>
      <c r="M56" s="38"/>
    </row>
    <row r="57" spans="3:13" ht="27" customHeight="1">
      <c r="C57" s="38"/>
      <c r="D57" s="38"/>
      <c r="E57" s="38"/>
      <c r="F57" s="42"/>
      <c r="G57" s="38"/>
      <c r="H57" s="38"/>
      <c r="I57" s="38"/>
      <c r="K57" s="38"/>
      <c r="L57" s="38"/>
      <c r="M57" s="38"/>
    </row>
    <row r="58" spans="3:13" ht="27" customHeight="1">
      <c r="C58" s="38"/>
      <c r="D58" s="38"/>
      <c r="E58" s="38"/>
      <c r="F58" s="42"/>
      <c r="G58" s="38"/>
      <c r="H58" s="38"/>
      <c r="I58" s="38"/>
      <c r="K58" s="38"/>
      <c r="L58" s="38"/>
      <c r="M58" s="38"/>
    </row>
    <row r="59" spans="3:13" ht="27" customHeight="1">
      <c r="C59" s="38"/>
      <c r="D59" s="38"/>
      <c r="E59" s="38"/>
      <c r="F59" s="42"/>
      <c r="G59" s="38"/>
      <c r="H59" s="38"/>
      <c r="I59" s="38"/>
      <c r="K59" s="38"/>
      <c r="L59" s="38"/>
      <c r="M59" s="38"/>
    </row>
    <row r="60" spans="3:13" ht="27" customHeight="1">
      <c r="C60" s="38"/>
      <c r="D60" s="38"/>
      <c r="E60" s="38"/>
      <c r="F60" s="42"/>
      <c r="G60" s="38"/>
      <c r="H60" s="38"/>
      <c r="I60" s="38"/>
      <c r="K60" s="38"/>
      <c r="L60" s="38"/>
      <c r="M60" s="38"/>
    </row>
    <row r="61" spans="3:13" ht="27" customHeight="1">
      <c r="C61" s="38"/>
      <c r="D61" s="38"/>
      <c r="E61" s="38"/>
      <c r="F61" s="42"/>
      <c r="G61" s="38"/>
      <c r="H61" s="38"/>
      <c r="I61" s="38"/>
      <c r="K61" s="38"/>
      <c r="L61" s="38"/>
      <c r="M61" s="38"/>
    </row>
    <row r="62" spans="3:13" ht="27" customHeight="1">
      <c r="C62" s="38"/>
      <c r="D62" s="38"/>
      <c r="E62" s="38"/>
      <c r="F62" s="42"/>
      <c r="G62" s="38"/>
      <c r="H62" s="38"/>
      <c r="I62" s="38"/>
      <c r="K62" s="38"/>
      <c r="L62" s="38"/>
      <c r="M62" s="38"/>
    </row>
    <row r="63" spans="3:13" ht="27" customHeight="1">
      <c r="C63" s="38"/>
      <c r="D63" s="38"/>
      <c r="E63" s="38"/>
      <c r="F63" s="42"/>
      <c r="G63" s="38"/>
      <c r="H63" s="38"/>
      <c r="I63" s="38"/>
      <c r="K63" s="38"/>
      <c r="L63" s="38"/>
      <c r="M63" s="38"/>
    </row>
    <row r="64" spans="3:13" ht="27" customHeight="1">
      <c r="C64" s="38"/>
      <c r="D64" s="38"/>
      <c r="E64" s="38"/>
      <c r="F64" s="42"/>
      <c r="G64" s="38"/>
      <c r="H64" s="38"/>
      <c r="I64" s="38"/>
      <c r="K64" s="38"/>
      <c r="L64" s="38"/>
      <c r="M64" s="38"/>
    </row>
    <row r="65" spans="3:13" ht="27" customHeight="1">
      <c r="C65" s="38"/>
      <c r="D65" s="38"/>
      <c r="E65" s="38"/>
      <c r="F65" s="42"/>
      <c r="G65" s="38"/>
      <c r="H65" s="38"/>
      <c r="I65" s="38"/>
      <c r="K65" s="38"/>
      <c r="L65" s="38"/>
      <c r="M65" s="38"/>
    </row>
    <row r="66" spans="3:13" ht="27" customHeight="1">
      <c r="C66" s="38"/>
      <c r="D66" s="38"/>
      <c r="E66" s="38"/>
      <c r="F66" s="42"/>
      <c r="G66" s="38"/>
      <c r="H66" s="38"/>
      <c r="I66" s="38"/>
      <c r="K66" s="38"/>
      <c r="L66" s="38"/>
      <c r="M66" s="38"/>
    </row>
    <row r="67" spans="3:13" ht="27" customHeight="1">
      <c r="C67" s="38"/>
      <c r="D67" s="38"/>
      <c r="E67" s="38"/>
      <c r="F67" s="42"/>
      <c r="G67" s="38"/>
      <c r="H67" s="38"/>
      <c r="I67" s="38"/>
      <c r="K67" s="38"/>
      <c r="L67" s="38"/>
      <c r="M67" s="38"/>
    </row>
    <row r="68" spans="3:13" ht="27" customHeight="1">
      <c r="C68" s="38"/>
      <c r="D68" s="38"/>
      <c r="E68" s="38"/>
      <c r="F68" s="42"/>
      <c r="G68" s="38"/>
      <c r="H68" s="38"/>
      <c r="I68" s="38"/>
      <c r="K68" s="38"/>
      <c r="L68" s="38"/>
      <c r="M68" s="38"/>
    </row>
    <row r="69" spans="3:13" ht="27" customHeight="1">
      <c r="C69" s="38"/>
      <c r="D69" s="38"/>
      <c r="E69" s="38"/>
      <c r="F69" s="42"/>
      <c r="G69" s="38"/>
      <c r="H69" s="38"/>
      <c r="I69" s="38"/>
      <c r="K69" s="38"/>
      <c r="L69" s="38"/>
      <c r="M69" s="38"/>
    </row>
    <row r="70" spans="3:13" ht="27" customHeight="1">
      <c r="C70" s="38"/>
      <c r="D70" s="38"/>
      <c r="E70" s="38"/>
      <c r="F70" s="42"/>
      <c r="G70" s="38"/>
      <c r="H70" s="38"/>
      <c r="I70" s="38"/>
      <c r="K70" s="38"/>
      <c r="L70" s="38"/>
      <c r="M70" s="38"/>
    </row>
    <row r="71" spans="3:13" ht="27" customHeight="1">
      <c r="C71" s="38"/>
      <c r="D71" s="38"/>
      <c r="E71" s="38"/>
      <c r="F71" s="42"/>
      <c r="G71" s="38"/>
      <c r="H71" s="38"/>
      <c r="I71" s="38"/>
      <c r="K71" s="38"/>
      <c r="L71" s="38"/>
      <c r="M71" s="38"/>
    </row>
    <row r="72" spans="3:13" ht="27" customHeight="1">
      <c r="C72" s="38"/>
      <c r="D72" s="38"/>
      <c r="E72" s="38"/>
      <c r="F72" s="42"/>
      <c r="G72" s="38"/>
      <c r="H72" s="38"/>
      <c r="I72" s="38"/>
      <c r="K72" s="38"/>
      <c r="L72" s="38"/>
      <c r="M72" s="38"/>
    </row>
    <row r="73" spans="3:13" ht="27" customHeight="1">
      <c r="C73" s="38"/>
      <c r="D73" s="38"/>
      <c r="E73" s="38"/>
      <c r="F73" s="42"/>
      <c r="G73" s="38"/>
      <c r="H73" s="38"/>
      <c r="I73" s="38"/>
      <c r="K73" s="38"/>
      <c r="L73" s="38"/>
      <c r="M73" s="38"/>
    </row>
    <row r="74" spans="3:13" ht="27" customHeight="1">
      <c r="C74" s="38"/>
      <c r="D74" s="38"/>
      <c r="E74" s="38"/>
      <c r="F74" s="42"/>
      <c r="G74" s="38"/>
      <c r="H74" s="38"/>
      <c r="I74" s="38"/>
      <c r="K74" s="38"/>
      <c r="L74" s="38"/>
      <c r="M74" s="38"/>
    </row>
    <row r="75" spans="3:13" ht="27" customHeight="1">
      <c r="C75" s="38"/>
      <c r="D75" s="38"/>
      <c r="E75" s="38"/>
      <c r="F75" s="42"/>
      <c r="G75" s="38"/>
      <c r="H75" s="38"/>
      <c r="I75" s="38"/>
      <c r="K75" s="38"/>
      <c r="L75" s="38"/>
      <c r="M75" s="38"/>
    </row>
    <row r="76" spans="3:13" ht="27" customHeight="1">
      <c r="C76" s="38"/>
      <c r="D76" s="38"/>
      <c r="E76" s="38"/>
      <c r="F76" s="42"/>
      <c r="G76" s="38"/>
      <c r="H76" s="38"/>
      <c r="I76" s="38"/>
      <c r="K76" s="38"/>
      <c r="L76" s="38"/>
      <c r="M76" s="38"/>
    </row>
    <row r="77" spans="3:13" ht="27" customHeight="1">
      <c r="C77" s="38"/>
      <c r="D77" s="38"/>
      <c r="E77" s="38"/>
      <c r="F77" s="42"/>
      <c r="G77" s="38"/>
      <c r="H77" s="38"/>
      <c r="I77" s="38"/>
      <c r="K77" s="38"/>
      <c r="L77" s="38"/>
      <c r="M77" s="38"/>
    </row>
    <row r="78" spans="3:13" ht="27" customHeight="1">
      <c r="C78" s="38"/>
      <c r="D78" s="38"/>
      <c r="E78" s="38"/>
      <c r="F78" s="42"/>
      <c r="G78" s="38"/>
      <c r="H78" s="38"/>
      <c r="I78" s="38"/>
      <c r="K78" s="38"/>
      <c r="L78" s="38"/>
      <c r="M78" s="38"/>
    </row>
    <row r="79" spans="3:13" ht="27" customHeight="1">
      <c r="C79" s="38"/>
      <c r="D79" s="38"/>
      <c r="E79" s="38"/>
      <c r="F79" s="42"/>
      <c r="G79" s="38"/>
      <c r="H79" s="38"/>
      <c r="I79" s="38"/>
      <c r="K79" s="38"/>
      <c r="L79" s="38"/>
      <c r="M79" s="38"/>
    </row>
    <row r="80" spans="3:13" ht="27" customHeight="1">
      <c r="C80" s="38"/>
      <c r="D80" s="38"/>
      <c r="E80" s="38"/>
      <c r="F80" s="42"/>
      <c r="G80" s="38"/>
      <c r="H80" s="38"/>
      <c r="I80" s="38"/>
      <c r="K80" s="38"/>
      <c r="L80" s="38"/>
      <c r="M80" s="38"/>
    </row>
    <row r="81" spans="3:13" ht="27" customHeight="1">
      <c r="C81" s="38"/>
      <c r="D81" s="38"/>
      <c r="E81" s="38"/>
      <c r="F81" s="42"/>
      <c r="G81" s="38"/>
      <c r="H81" s="38"/>
      <c r="I81" s="38"/>
      <c r="K81" s="38"/>
      <c r="L81" s="38"/>
      <c r="M81" s="38"/>
    </row>
    <row r="82" spans="3:13" ht="27" customHeight="1">
      <c r="C82" s="38"/>
      <c r="D82" s="38"/>
      <c r="E82" s="38"/>
      <c r="F82" s="42"/>
      <c r="G82" s="38"/>
      <c r="H82" s="38"/>
      <c r="I82" s="38"/>
      <c r="K82" s="38"/>
      <c r="L82" s="38"/>
      <c r="M82" s="38"/>
    </row>
    <row r="83" spans="3:13" ht="27" customHeight="1">
      <c r="C83" s="38"/>
      <c r="D83" s="38"/>
      <c r="E83" s="38"/>
      <c r="F83" s="42"/>
      <c r="G83" s="38"/>
      <c r="H83" s="38"/>
      <c r="I83" s="38"/>
      <c r="K83" s="38"/>
      <c r="L83" s="38"/>
      <c r="M83" s="38"/>
    </row>
    <row r="84" spans="3:13" ht="27" customHeight="1">
      <c r="C84" s="38"/>
      <c r="D84" s="38"/>
      <c r="E84" s="38"/>
      <c r="F84" s="42"/>
      <c r="G84" s="38"/>
      <c r="H84" s="38"/>
      <c r="I84" s="38"/>
      <c r="K84" s="38"/>
      <c r="L84" s="38"/>
      <c r="M84" s="38"/>
    </row>
    <row r="85" spans="3:13" ht="27" customHeight="1">
      <c r="C85" s="38"/>
      <c r="D85" s="38"/>
      <c r="E85" s="38"/>
      <c r="F85" s="42"/>
      <c r="G85" s="38"/>
      <c r="H85" s="38"/>
      <c r="I85" s="38"/>
      <c r="K85" s="38"/>
      <c r="L85" s="38"/>
      <c r="M85" s="38"/>
    </row>
    <row r="86" spans="3:13" ht="27" customHeight="1">
      <c r="C86" s="38"/>
      <c r="D86" s="38"/>
      <c r="E86" s="38"/>
      <c r="F86" s="42"/>
      <c r="G86" s="38"/>
      <c r="H86" s="38"/>
      <c r="I86" s="38"/>
      <c r="K86" s="38"/>
      <c r="L86" s="38"/>
      <c r="M86" s="38"/>
    </row>
    <row r="87" spans="3:13" ht="27" customHeight="1">
      <c r="C87" s="38"/>
      <c r="D87" s="38"/>
      <c r="E87" s="38"/>
      <c r="F87" s="42"/>
      <c r="G87" s="38"/>
      <c r="H87" s="38"/>
      <c r="I87" s="38"/>
      <c r="K87" s="38"/>
      <c r="L87" s="38"/>
      <c r="M87" s="38"/>
    </row>
    <row r="88" spans="3:13" ht="27" customHeight="1">
      <c r="C88" s="38"/>
      <c r="D88" s="38"/>
      <c r="E88" s="38"/>
      <c r="F88" s="42"/>
      <c r="G88" s="38"/>
      <c r="H88" s="38"/>
      <c r="I88" s="38"/>
      <c r="K88" s="38"/>
      <c r="L88" s="38"/>
      <c r="M88" s="38"/>
    </row>
    <row r="89" spans="3:13" ht="27" customHeight="1">
      <c r="C89" s="38"/>
      <c r="D89" s="38"/>
      <c r="E89" s="38"/>
      <c r="F89" s="42"/>
      <c r="G89" s="38"/>
      <c r="H89" s="38"/>
      <c r="I89" s="38"/>
      <c r="K89" s="38"/>
      <c r="L89" s="38"/>
      <c r="M89" s="38"/>
    </row>
    <row r="90" spans="3:13" ht="27" customHeight="1">
      <c r="C90" s="38"/>
      <c r="D90" s="38"/>
      <c r="E90" s="38"/>
      <c r="F90" s="42"/>
      <c r="G90" s="38"/>
      <c r="H90" s="38"/>
      <c r="I90" s="38"/>
      <c r="K90" s="38"/>
      <c r="L90" s="38"/>
      <c r="M90" s="38"/>
    </row>
    <row r="91" spans="3:13" ht="27" customHeight="1">
      <c r="C91" s="38"/>
      <c r="D91" s="38"/>
      <c r="E91" s="38"/>
      <c r="F91" s="42"/>
      <c r="G91" s="38"/>
      <c r="H91" s="38"/>
      <c r="I91" s="38"/>
      <c r="K91" s="38"/>
      <c r="L91" s="38"/>
      <c r="M91" s="38"/>
    </row>
    <row r="92" spans="3:13" ht="27" customHeight="1">
      <c r="C92" s="38"/>
      <c r="D92" s="38"/>
      <c r="E92" s="38"/>
      <c r="F92" s="42"/>
      <c r="G92" s="38"/>
      <c r="H92" s="38"/>
      <c r="I92" s="38"/>
      <c r="K92" s="38"/>
      <c r="L92" s="38"/>
      <c r="M92" s="38"/>
    </row>
    <row r="93" spans="3:13" ht="27" customHeight="1">
      <c r="C93" s="38"/>
      <c r="D93" s="38"/>
      <c r="E93" s="38"/>
      <c r="F93" s="42"/>
      <c r="G93" s="38"/>
      <c r="H93" s="38"/>
      <c r="I93" s="38"/>
      <c r="K93" s="38"/>
      <c r="L93" s="38"/>
      <c r="M93" s="38"/>
    </row>
    <row r="94" spans="3:13" ht="27" customHeight="1">
      <c r="C94" s="38"/>
      <c r="D94" s="38"/>
      <c r="E94" s="38"/>
      <c r="F94" s="42"/>
      <c r="G94" s="38"/>
      <c r="H94" s="38"/>
      <c r="I94" s="38"/>
      <c r="K94" s="38"/>
      <c r="L94" s="38"/>
      <c r="M94" s="38"/>
    </row>
    <row r="95" spans="3:13" ht="27" customHeight="1">
      <c r="C95" s="38"/>
      <c r="D95" s="38"/>
      <c r="E95" s="38"/>
      <c r="F95" s="42"/>
      <c r="G95" s="38"/>
      <c r="H95" s="38"/>
      <c r="I95" s="38"/>
      <c r="K95" s="38"/>
      <c r="L95" s="38"/>
      <c r="M95" s="38"/>
    </row>
    <row r="96" spans="3:13" ht="27" customHeight="1">
      <c r="C96" s="38"/>
      <c r="D96" s="38"/>
      <c r="E96" s="38"/>
      <c r="F96" s="42"/>
      <c r="G96" s="38"/>
      <c r="H96" s="38"/>
      <c r="I96" s="38"/>
      <c r="K96" s="38"/>
      <c r="L96" s="38"/>
      <c r="M96" s="38"/>
    </row>
    <row r="97" spans="3:13" ht="27" customHeight="1">
      <c r="C97" s="38"/>
      <c r="D97" s="38"/>
      <c r="E97" s="38"/>
      <c r="F97" s="42"/>
      <c r="G97" s="38"/>
      <c r="H97" s="38"/>
      <c r="I97" s="38"/>
      <c r="K97" s="38"/>
      <c r="L97" s="38"/>
      <c r="M97" s="38"/>
    </row>
    <row r="98" spans="3:13" ht="27" customHeight="1">
      <c r="C98" s="38"/>
      <c r="D98" s="38"/>
      <c r="E98" s="38"/>
      <c r="F98" s="42"/>
      <c r="G98" s="38"/>
      <c r="H98" s="38"/>
      <c r="I98" s="38"/>
      <c r="K98" s="38"/>
      <c r="L98" s="38"/>
      <c r="M98" s="38"/>
    </row>
    <row r="99" spans="3:13" ht="27" customHeight="1">
      <c r="C99" s="38"/>
      <c r="D99" s="38"/>
      <c r="E99" s="38"/>
      <c r="F99" s="42"/>
      <c r="G99" s="38"/>
      <c r="H99" s="38"/>
      <c r="I99" s="38"/>
      <c r="K99" s="38"/>
      <c r="L99" s="38"/>
      <c r="M99" s="38"/>
    </row>
    <row r="100" spans="3:13" ht="27" customHeight="1">
      <c r="C100" s="38"/>
      <c r="D100" s="38"/>
      <c r="E100" s="38"/>
      <c r="F100" s="42"/>
      <c r="G100" s="38"/>
      <c r="H100" s="38"/>
      <c r="I100" s="38"/>
      <c r="K100" s="38"/>
      <c r="L100" s="38"/>
      <c r="M100" s="38"/>
    </row>
    <row r="101" spans="3:13" ht="27" customHeight="1">
      <c r="C101" s="38"/>
      <c r="D101" s="38"/>
      <c r="E101" s="38"/>
      <c r="F101" s="42"/>
      <c r="G101" s="38"/>
      <c r="H101" s="38"/>
      <c r="I101" s="38"/>
      <c r="K101" s="38"/>
      <c r="L101" s="38"/>
      <c r="M101" s="38"/>
    </row>
    <row r="102" spans="3:13" ht="27" customHeight="1">
      <c r="C102" s="38"/>
      <c r="D102" s="38"/>
      <c r="E102" s="38"/>
      <c r="F102" s="42"/>
      <c r="G102" s="38"/>
      <c r="H102" s="38"/>
      <c r="I102" s="38"/>
      <c r="K102" s="38"/>
      <c r="L102" s="38"/>
      <c r="M102" s="38"/>
    </row>
    <row r="103" spans="3:13" ht="27" customHeight="1">
      <c r="C103" s="38"/>
      <c r="D103" s="38"/>
      <c r="E103" s="38"/>
      <c r="F103" s="42"/>
      <c r="G103" s="38"/>
      <c r="H103" s="38"/>
      <c r="I103" s="38"/>
      <c r="K103" s="38"/>
      <c r="L103" s="38"/>
      <c r="M103" s="38"/>
    </row>
    <row r="104" spans="3:13" ht="27" customHeight="1">
      <c r="C104" s="38"/>
      <c r="D104" s="38"/>
      <c r="E104" s="38"/>
      <c r="F104" s="42"/>
      <c r="G104" s="38"/>
      <c r="H104" s="38"/>
      <c r="I104" s="38"/>
      <c r="K104" s="38"/>
      <c r="L104" s="38"/>
      <c r="M104" s="38"/>
    </row>
    <row r="105" spans="3:13" ht="27" customHeight="1">
      <c r="C105" s="38"/>
      <c r="D105" s="38"/>
      <c r="E105" s="38"/>
      <c r="F105" s="42"/>
      <c r="G105" s="38"/>
      <c r="H105" s="38"/>
      <c r="I105" s="38"/>
      <c r="K105" s="38"/>
      <c r="L105" s="38"/>
      <c r="M105" s="38"/>
    </row>
    <row r="106" spans="3:13" ht="27" customHeight="1">
      <c r="C106" s="38"/>
      <c r="D106" s="38"/>
      <c r="E106" s="38"/>
      <c r="F106" s="42"/>
      <c r="G106" s="38"/>
      <c r="H106" s="38"/>
      <c r="I106" s="38"/>
      <c r="K106" s="38"/>
      <c r="L106" s="38"/>
      <c r="M106" s="38"/>
    </row>
    <row r="107" spans="3:13" ht="27" customHeight="1">
      <c r="C107" s="38"/>
      <c r="D107" s="38"/>
      <c r="E107" s="38"/>
      <c r="F107" s="42"/>
      <c r="G107" s="38"/>
      <c r="H107" s="38"/>
      <c r="I107" s="38"/>
      <c r="K107" s="38"/>
      <c r="L107" s="38"/>
      <c r="M107" s="38"/>
    </row>
    <row r="108" spans="3:13" ht="27" customHeight="1">
      <c r="C108" s="38"/>
      <c r="D108" s="38"/>
      <c r="E108" s="38"/>
      <c r="F108" s="42"/>
      <c r="G108" s="38"/>
      <c r="H108" s="38"/>
      <c r="I108" s="38"/>
      <c r="K108" s="38"/>
      <c r="L108" s="38"/>
      <c r="M108" s="38"/>
    </row>
    <row r="109" spans="3:13" ht="27" customHeight="1">
      <c r="C109" s="38"/>
      <c r="D109" s="38"/>
      <c r="E109" s="38"/>
      <c r="F109" s="42"/>
      <c r="G109" s="38"/>
      <c r="H109" s="38"/>
      <c r="I109" s="38"/>
      <c r="K109" s="38"/>
      <c r="L109" s="38"/>
      <c r="M109" s="38"/>
    </row>
    <row r="110" spans="3:13" ht="27" customHeight="1">
      <c r="C110" s="38"/>
      <c r="D110" s="38"/>
      <c r="E110" s="38"/>
      <c r="F110" s="42"/>
      <c r="G110" s="38"/>
      <c r="H110" s="38"/>
      <c r="I110" s="38"/>
      <c r="K110" s="38"/>
      <c r="L110" s="38"/>
      <c r="M110" s="38"/>
    </row>
    <row r="111" spans="3:13" ht="27" customHeight="1">
      <c r="C111" s="38"/>
      <c r="D111" s="38"/>
      <c r="E111" s="38"/>
      <c r="F111" s="42"/>
      <c r="G111" s="38"/>
      <c r="H111" s="38"/>
      <c r="I111" s="38"/>
      <c r="K111" s="38"/>
      <c r="L111" s="38"/>
      <c r="M111" s="38"/>
    </row>
    <row r="112" spans="3:13" ht="27" customHeight="1">
      <c r="C112" s="38"/>
      <c r="D112" s="38"/>
      <c r="E112" s="38"/>
      <c r="F112" s="42"/>
      <c r="G112" s="38"/>
      <c r="H112" s="38"/>
      <c r="I112" s="38"/>
      <c r="K112" s="38"/>
      <c r="L112" s="38"/>
      <c r="M112" s="38"/>
    </row>
    <row r="113" spans="3:13" ht="27" customHeight="1">
      <c r="C113" s="38"/>
      <c r="D113" s="38"/>
      <c r="E113" s="38"/>
      <c r="F113" s="42"/>
      <c r="G113" s="38"/>
      <c r="H113" s="38"/>
      <c r="I113" s="38"/>
      <c r="K113" s="38"/>
      <c r="L113" s="38"/>
      <c r="M113" s="38"/>
    </row>
    <row r="114" spans="3:13" ht="27" customHeight="1">
      <c r="C114" s="38"/>
      <c r="D114" s="38"/>
      <c r="E114" s="38"/>
      <c r="F114" s="42"/>
      <c r="G114" s="38"/>
      <c r="H114" s="38"/>
      <c r="I114" s="38"/>
      <c r="K114" s="38"/>
      <c r="L114" s="38"/>
      <c r="M114" s="38"/>
    </row>
    <row r="115" spans="3:13" ht="27" customHeight="1">
      <c r="C115" s="38"/>
      <c r="D115" s="38"/>
      <c r="E115" s="38"/>
      <c r="F115" s="42"/>
      <c r="G115" s="38"/>
      <c r="H115" s="38"/>
      <c r="I115" s="38"/>
      <c r="K115" s="38"/>
      <c r="L115" s="38"/>
      <c r="M115" s="38"/>
    </row>
    <row r="116" spans="3:13" ht="27" customHeight="1">
      <c r="C116" s="38"/>
      <c r="D116" s="38"/>
      <c r="E116" s="38"/>
      <c r="F116" s="42"/>
      <c r="G116" s="38"/>
      <c r="H116" s="38"/>
      <c r="I116" s="38"/>
      <c r="K116" s="38"/>
      <c r="L116" s="38"/>
      <c r="M116" s="38"/>
    </row>
    <row r="117" spans="3:13" ht="27" customHeight="1">
      <c r="C117" s="38"/>
      <c r="D117" s="38"/>
      <c r="E117" s="38"/>
      <c r="F117" s="42"/>
      <c r="G117" s="38"/>
      <c r="H117" s="38"/>
      <c r="I117" s="38"/>
      <c r="K117" s="38"/>
      <c r="L117" s="38"/>
      <c r="M117" s="38"/>
    </row>
    <row r="118" spans="3:13" ht="27" customHeight="1">
      <c r="C118" s="38"/>
      <c r="D118" s="38"/>
      <c r="E118" s="38"/>
      <c r="F118" s="42"/>
      <c r="G118" s="38"/>
      <c r="H118" s="38"/>
      <c r="I118" s="38"/>
      <c r="K118" s="38"/>
      <c r="L118" s="38"/>
      <c r="M118" s="38"/>
    </row>
    <row r="119" spans="3:13" ht="27" customHeight="1">
      <c r="C119" s="38"/>
      <c r="D119" s="38"/>
      <c r="E119" s="38"/>
      <c r="F119" s="42"/>
      <c r="G119" s="38"/>
      <c r="H119" s="38"/>
      <c r="I119" s="38"/>
      <c r="K119" s="38"/>
      <c r="L119" s="38"/>
      <c r="M119" s="38"/>
    </row>
    <row r="120" spans="3:13" ht="27" customHeight="1">
      <c r="C120" s="38"/>
      <c r="D120" s="38"/>
      <c r="E120" s="38"/>
      <c r="F120" s="42"/>
      <c r="G120" s="38"/>
      <c r="H120" s="38"/>
      <c r="I120" s="38"/>
      <c r="K120" s="38"/>
      <c r="L120" s="38"/>
      <c r="M120" s="38"/>
    </row>
    <row r="121" spans="3:13" ht="27" customHeight="1">
      <c r="C121" s="38"/>
      <c r="D121" s="38"/>
      <c r="E121" s="38"/>
      <c r="F121" s="42"/>
      <c r="G121" s="38"/>
      <c r="H121" s="38"/>
      <c r="I121" s="38"/>
      <c r="K121" s="38"/>
      <c r="L121" s="38"/>
      <c r="M121" s="38"/>
    </row>
    <row r="122" spans="3:13" ht="27" customHeight="1">
      <c r="C122" s="38"/>
      <c r="D122" s="38"/>
      <c r="E122" s="38"/>
      <c r="F122" s="42"/>
      <c r="G122" s="38"/>
      <c r="H122" s="38"/>
      <c r="I122" s="38"/>
      <c r="K122" s="38"/>
      <c r="L122" s="38"/>
      <c r="M122" s="38"/>
    </row>
    <row r="123" spans="3:13" ht="27" customHeight="1">
      <c r="C123" s="38"/>
      <c r="D123" s="38"/>
      <c r="E123" s="38"/>
      <c r="F123" s="42"/>
      <c r="G123" s="38"/>
      <c r="H123" s="38"/>
      <c r="I123" s="38"/>
      <c r="K123" s="38"/>
      <c r="L123" s="38"/>
      <c r="M123" s="38"/>
    </row>
    <row r="124" spans="3:13" ht="27" customHeight="1">
      <c r="C124" s="38"/>
      <c r="D124" s="38"/>
      <c r="E124" s="38"/>
      <c r="F124" s="42"/>
      <c r="G124" s="38"/>
      <c r="H124" s="38"/>
      <c r="I124" s="38"/>
      <c r="K124" s="38"/>
      <c r="L124" s="38"/>
      <c r="M124" s="38"/>
    </row>
    <row r="125" spans="3:13" ht="27" customHeight="1">
      <c r="C125" s="38"/>
      <c r="D125" s="38"/>
      <c r="E125" s="38"/>
      <c r="F125" s="42"/>
      <c r="G125" s="38"/>
      <c r="H125" s="38"/>
      <c r="I125" s="38"/>
      <c r="K125" s="38"/>
      <c r="L125" s="38"/>
      <c r="M125" s="38"/>
    </row>
    <row r="126" spans="3:13" ht="27" customHeight="1">
      <c r="C126" s="38"/>
      <c r="D126" s="38"/>
      <c r="E126" s="38"/>
      <c r="F126" s="42"/>
      <c r="G126" s="38"/>
      <c r="H126" s="38"/>
      <c r="I126" s="38"/>
      <c r="K126" s="38"/>
      <c r="L126" s="38"/>
      <c r="M126" s="38"/>
    </row>
    <row r="127" spans="3:13" ht="27" customHeight="1">
      <c r="C127" s="38"/>
      <c r="D127" s="38"/>
      <c r="E127" s="38"/>
      <c r="F127" s="42"/>
      <c r="G127" s="38"/>
      <c r="H127" s="38"/>
      <c r="I127" s="38"/>
      <c r="K127" s="38"/>
      <c r="L127" s="38"/>
      <c r="M127" s="38"/>
    </row>
  </sheetData>
  <mergeCells count="11">
    <mergeCell ref="B1:K1"/>
    <mergeCell ref="B2:K2"/>
    <mergeCell ref="B3:K3"/>
    <mergeCell ref="E4:I4"/>
    <mergeCell ref="B27:J27"/>
    <mergeCell ref="E5:F5"/>
    <mergeCell ref="G5:H5"/>
    <mergeCell ref="E14:I14"/>
    <mergeCell ref="E19:H19"/>
    <mergeCell ref="E20:H20"/>
    <mergeCell ref="E21:I21"/>
  </mergeCells>
  <phoneticPr fontId="0" type="noConversion"/>
  <pageMargins left="0.5" right="0" top="0.39" bottom="0.17" header="0.25" footer="0.511811023622047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AH55"/>
  <sheetViews>
    <sheetView workbookViewId="0">
      <selection activeCell="A3" sqref="A3"/>
    </sheetView>
  </sheetViews>
  <sheetFormatPr defaultRowHeight="21"/>
  <cols>
    <col min="1" max="6" width="9.140625" style="6"/>
    <col min="7" max="7" width="11.5703125" style="6" bestFit="1" customWidth="1"/>
    <col min="8" max="8" width="2.5703125" style="6" customWidth="1"/>
    <col min="9" max="9" width="15.28515625" style="6" customWidth="1"/>
    <col min="10" max="16384" width="9.140625" style="6"/>
  </cols>
  <sheetData>
    <row r="2" spans="1:10" s="46" customFormat="1" ht="26.25">
      <c r="A2" s="46" t="s">
        <v>174</v>
      </c>
    </row>
    <row r="3" spans="1:10" s="47" customFormat="1" ht="26.25">
      <c r="D3" s="47" t="s">
        <v>175</v>
      </c>
    </row>
    <row r="4" spans="1:10" s="47" customFormat="1" ht="26.25">
      <c r="D4" s="47" t="s">
        <v>193</v>
      </c>
      <c r="I4" s="17"/>
    </row>
    <row r="5" spans="1:10" s="1" customFormat="1" ht="39.75" customHeight="1">
      <c r="E5" s="157" t="s">
        <v>62</v>
      </c>
      <c r="F5" s="157"/>
      <c r="I5" s="17"/>
    </row>
    <row r="6" spans="1:10" s="1" customFormat="1" ht="23.25">
      <c r="A6" s="2" t="s">
        <v>163</v>
      </c>
      <c r="I6" s="49">
        <f>งบทรัพย์สิน!K20</f>
        <v>20470300</v>
      </c>
      <c r="J6" s="1" t="s">
        <v>5</v>
      </c>
    </row>
    <row r="7" spans="1:10" s="1" customFormat="1" ht="41.25" customHeight="1">
      <c r="A7" s="2" t="s">
        <v>164</v>
      </c>
      <c r="I7" s="3">
        <f>'หมายเหตุ 2'!H19</f>
        <v>18209275.73</v>
      </c>
    </row>
    <row r="8" spans="1:10" s="1" customFormat="1" ht="24" customHeight="1">
      <c r="A8" s="2" t="s">
        <v>2</v>
      </c>
      <c r="I8" s="3">
        <v>0</v>
      </c>
    </row>
    <row r="9" spans="1:10" s="1" customFormat="1" ht="23.25">
      <c r="A9" s="2" t="s">
        <v>167</v>
      </c>
      <c r="G9" s="3">
        <v>12186</v>
      </c>
    </row>
    <row r="10" spans="1:10" s="1" customFormat="1" ht="23.25">
      <c r="A10" s="2" t="s">
        <v>168</v>
      </c>
      <c r="G10" s="3">
        <v>26275.21</v>
      </c>
    </row>
    <row r="11" spans="1:10" s="1" customFormat="1" ht="23.25">
      <c r="A11" s="2" t="s">
        <v>169</v>
      </c>
      <c r="G11" s="50">
        <v>0</v>
      </c>
      <c r="I11" s="53">
        <f>+G9+G10+G11</f>
        <v>38461.21</v>
      </c>
    </row>
    <row r="12" spans="1:10" s="1" customFormat="1" ht="23.25">
      <c r="A12" s="2" t="s">
        <v>170</v>
      </c>
      <c r="G12" s="39"/>
      <c r="I12" s="3">
        <v>0</v>
      </c>
    </row>
    <row r="13" spans="1:10" s="1" customFormat="1" ht="23.25">
      <c r="A13" s="2" t="s">
        <v>171</v>
      </c>
      <c r="G13" s="39"/>
      <c r="I13" s="3">
        <v>0</v>
      </c>
    </row>
    <row r="14" spans="1:10" s="1" customFormat="1" ht="23.25">
      <c r="A14" s="2" t="s">
        <v>68</v>
      </c>
      <c r="I14" s="17">
        <v>0</v>
      </c>
    </row>
    <row r="15" spans="1:10" s="1" customFormat="1" ht="24" thickBot="1">
      <c r="I15" s="51">
        <f>SUM(I7:I14)</f>
        <v>18247736.940000001</v>
      </c>
      <c r="J15" s="1" t="s">
        <v>5</v>
      </c>
    </row>
    <row r="16" spans="1:10" s="1" customFormat="1" ht="8.25" customHeight="1" thickTop="1">
      <c r="I16" s="52"/>
    </row>
    <row r="17" spans="1:34" s="1" customFormat="1" ht="7.5" customHeight="1"/>
    <row r="18" spans="1:34" s="1" customFormat="1" ht="26.25">
      <c r="E18" s="48" t="s">
        <v>63</v>
      </c>
    </row>
    <row r="19" spans="1:34" s="1" customFormat="1" ht="23.25">
      <c r="A19" s="2" t="s">
        <v>69</v>
      </c>
      <c r="I19" s="49">
        <f>+I6</f>
        <v>20470300</v>
      </c>
      <c r="J19" s="1" t="s">
        <v>5</v>
      </c>
    </row>
    <row r="20" spans="1:34" s="1" customFormat="1" ht="41.25" customHeight="1">
      <c r="A20" s="2" t="s">
        <v>172</v>
      </c>
      <c r="I20" s="3">
        <v>0</v>
      </c>
    </row>
    <row r="21" spans="1:34" s="1" customFormat="1" ht="21.75" customHeight="1">
      <c r="A21" s="2" t="s">
        <v>130</v>
      </c>
      <c r="I21" s="3">
        <v>0</v>
      </c>
    </row>
    <row r="22" spans="1:34" s="1" customFormat="1" ht="21.75" customHeight="1">
      <c r="A22" s="2" t="s">
        <v>195</v>
      </c>
      <c r="I22" s="3">
        <v>0</v>
      </c>
    </row>
    <row r="23" spans="1:34" s="1" customFormat="1" ht="21.75" customHeight="1">
      <c r="A23" s="2" t="s">
        <v>93</v>
      </c>
      <c r="I23" s="3">
        <v>0</v>
      </c>
    </row>
    <row r="24" spans="1:34" s="1" customFormat="1" ht="21.75" customHeight="1">
      <c r="A24" s="2" t="s">
        <v>106</v>
      </c>
      <c r="I24" s="3">
        <v>376800</v>
      </c>
    </row>
    <row r="25" spans="1:34" s="1" customFormat="1" ht="21.75" customHeight="1">
      <c r="A25" s="2" t="s">
        <v>196</v>
      </c>
      <c r="I25" s="3">
        <v>11229</v>
      </c>
    </row>
    <row r="26" spans="1:34" s="1" customFormat="1" ht="23.25">
      <c r="A26" s="2" t="s">
        <v>197</v>
      </c>
      <c r="I26" s="53">
        <v>568612.42000000004</v>
      </c>
    </row>
    <row r="27" spans="1:34" s="1" customFormat="1" ht="23.25">
      <c r="A27" s="54" t="s">
        <v>87</v>
      </c>
      <c r="B27" s="55"/>
      <c r="C27" s="55"/>
      <c r="D27" s="56"/>
      <c r="E27" s="56"/>
      <c r="I27" s="53">
        <v>5820508.6100000003</v>
      </c>
    </row>
    <row r="28" spans="1:34" s="1" customFormat="1" ht="23.25">
      <c r="A28" s="57" t="s">
        <v>198</v>
      </c>
      <c r="B28" s="56"/>
      <c r="C28" s="56"/>
      <c r="D28" s="56"/>
      <c r="E28" s="56"/>
      <c r="I28" s="53">
        <f>+งบแสดงฐานะการเงิน!K21</f>
        <v>11470586.909999998</v>
      </c>
    </row>
    <row r="29" spans="1:34" s="1" customFormat="1" ht="24" thickBot="1">
      <c r="A29" s="2"/>
      <c r="I29" s="51">
        <f>SUM(I20:I28)</f>
        <v>18247736.939999998</v>
      </c>
      <c r="J29" s="1" t="s">
        <v>5</v>
      </c>
    </row>
    <row r="30" spans="1:34" s="1" customFormat="1" ht="24" thickTop="1"/>
    <row r="31" spans="1:34" ht="23.25" customHeight="1">
      <c r="A31" s="9" t="s">
        <v>173</v>
      </c>
      <c r="B31" s="9"/>
      <c r="C31" s="9"/>
      <c r="D31" s="11"/>
      <c r="E31" s="59"/>
      <c r="F31" s="11"/>
      <c r="G31" s="11"/>
      <c r="H31" s="9"/>
      <c r="I31" s="9"/>
      <c r="J31" s="32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</row>
    <row r="32" spans="1:34" s="9" customFormat="1" ht="23.25" customHeight="1">
      <c r="A32" s="9" t="s">
        <v>176</v>
      </c>
      <c r="D32" s="11"/>
      <c r="E32" s="59"/>
      <c r="F32" s="11"/>
      <c r="G32" s="11"/>
    </row>
    <row r="33" spans="1:1" s="9" customFormat="1">
      <c r="A33" s="9" t="s">
        <v>199</v>
      </c>
    </row>
    <row r="34" spans="1:1" s="1" customFormat="1" ht="23.25"/>
    <row r="35" spans="1:1" s="1" customFormat="1" ht="23.25"/>
    <row r="36" spans="1:1" s="1" customFormat="1" ht="23.25"/>
    <row r="37" spans="1:1" s="1" customFormat="1" ht="23.25"/>
    <row r="38" spans="1:1" s="1" customFormat="1" ht="23.25"/>
    <row r="39" spans="1:1" s="1" customFormat="1" ht="23.25"/>
    <row r="40" spans="1:1" s="1" customFormat="1" ht="23.25"/>
    <row r="41" spans="1:1" s="1" customFormat="1" ht="23.25"/>
    <row r="42" spans="1:1" s="1" customFormat="1" ht="23.25"/>
    <row r="43" spans="1:1" s="1" customFormat="1" ht="23.25"/>
    <row r="44" spans="1:1" s="1" customFormat="1" ht="23.25"/>
    <row r="45" spans="1:1" s="1" customFormat="1" ht="23.25"/>
    <row r="46" spans="1:1" s="1" customFormat="1" ht="23.25"/>
    <row r="47" spans="1:1" s="1" customFormat="1" ht="23.25"/>
    <row r="48" spans="1:1" s="1" customFormat="1" ht="23.25"/>
    <row r="49" s="1" customFormat="1" ht="23.25"/>
    <row r="50" s="1" customFormat="1" ht="23.25"/>
    <row r="51" s="1" customFormat="1" ht="23.25"/>
    <row r="52" s="1" customFormat="1" ht="23.25"/>
    <row r="53" s="1" customFormat="1" ht="23.25"/>
    <row r="54" s="1" customFormat="1" ht="23.25"/>
    <row r="55" s="1" customFormat="1" ht="23.25"/>
  </sheetData>
  <mergeCells count="1">
    <mergeCell ref="E5:F5"/>
  </mergeCells>
  <phoneticPr fontId="0" type="noConversion"/>
  <pageMargins left="1.1811023622047245" right="0.35433070866141736" top="0.78740157480314965" bottom="0.27559055118110237" header="0.51181102362204722" footer="0.51181102362204722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B2" sqref="B2"/>
    </sheetView>
  </sheetViews>
  <sheetFormatPr defaultRowHeight="21"/>
  <cols>
    <col min="1" max="1" width="5.5703125" style="6" customWidth="1"/>
    <col min="2" max="3" width="9.140625" style="6"/>
    <col min="4" max="4" width="10.28515625" style="6" customWidth="1"/>
    <col min="5" max="5" width="9.140625" style="6"/>
    <col min="6" max="6" width="15.7109375" style="6" customWidth="1"/>
    <col min="7" max="7" width="1.85546875" style="6" customWidth="1"/>
    <col min="8" max="8" width="16.7109375" style="6" customWidth="1"/>
    <col min="9" max="16384" width="9.140625" style="6"/>
  </cols>
  <sheetData>
    <row r="1" spans="1:9" ht="23.25">
      <c r="A1" s="158"/>
      <c r="B1" s="158"/>
      <c r="C1" s="158"/>
      <c r="D1" s="158"/>
      <c r="E1" s="158"/>
      <c r="F1" s="158"/>
      <c r="G1" s="158"/>
      <c r="H1" s="158"/>
      <c r="I1" s="158"/>
    </row>
    <row r="2" spans="1:9" ht="23.25">
      <c r="A2" s="132"/>
      <c r="B2" s="132"/>
      <c r="C2" s="132"/>
      <c r="D2" s="132"/>
      <c r="E2" s="132"/>
      <c r="F2" s="132"/>
      <c r="G2" s="132"/>
      <c r="H2" s="159" t="s">
        <v>165</v>
      </c>
      <c r="I2" s="159"/>
    </row>
    <row r="3" spans="1:9" ht="23.25">
      <c r="A3" s="132"/>
      <c r="B3" s="132"/>
      <c r="C3" s="132"/>
      <c r="D3" s="132"/>
      <c r="E3" s="132"/>
      <c r="F3" s="132"/>
      <c r="G3" s="132"/>
      <c r="H3" s="88"/>
      <c r="I3" s="88"/>
    </row>
    <row r="4" spans="1:9" s="46" customFormat="1" ht="26.25">
      <c r="A4" s="139" t="s">
        <v>98</v>
      </c>
      <c r="B4" s="139"/>
      <c r="C4" s="139"/>
      <c r="D4" s="139"/>
      <c r="E4" s="139"/>
      <c r="F4" s="139"/>
      <c r="G4" s="139"/>
      <c r="H4" s="139"/>
    </row>
    <row r="5" spans="1:9" s="47" customFormat="1" ht="26.25">
      <c r="D5" s="47" t="s">
        <v>166</v>
      </c>
    </row>
    <row r="6" spans="1:9" s="47" customFormat="1" ht="26.25">
      <c r="D6" s="47" t="s">
        <v>194</v>
      </c>
      <c r="I6" s="17"/>
    </row>
    <row r="7" spans="1:9" ht="23.25">
      <c r="A7" s="2"/>
    </row>
    <row r="8" spans="1:9" ht="23.25">
      <c r="A8" s="2" t="s">
        <v>65</v>
      </c>
      <c r="H8" s="3">
        <v>0</v>
      </c>
      <c r="I8" s="2" t="s">
        <v>5</v>
      </c>
    </row>
    <row r="9" spans="1:9" ht="23.25">
      <c r="A9" s="2" t="s">
        <v>2</v>
      </c>
      <c r="H9" s="3">
        <v>0</v>
      </c>
      <c r="I9" s="2"/>
    </row>
    <row r="10" spans="1:9" ht="23.25">
      <c r="A10" s="2" t="s">
        <v>66</v>
      </c>
      <c r="H10" s="3"/>
      <c r="I10" s="2"/>
    </row>
    <row r="11" spans="1:9" ht="23.25">
      <c r="A11" s="2"/>
      <c r="B11" s="2" t="s">
        <v>67</v>
      </c>
      <c r="C11" s="2" t="s">
        <v>78</v>
      </c>
      <c r="E11" s="2" t="s">
        <v>80</v>
      </c>
      <c r="F11" s="2" t="s">
        <v>143</v>
      </c>
      <c r="H11" s="3">
        <v>111168.02</v>
      </c>
      <c r="I11" s="2"/>
    </row>
    <row r="12" spans="1:9" ht="23.25">
      <c r="A12" s="2"/>
      <c r="B12" s="2" t="s">
        <v>67</v>
      </c>
      <c r="C12" s="2" t="s">
        <v>78</v>
      </c>
      <c r="E12" s="2" t="s">
        <v>80</v>
      </c>
      <c r="F12" s="2" t="s">
        <v>122</v>
      </c>
      <c r="H12" s="3">
        <v>4244.05</v>
      </c>
      <c r="I12" s="2"/>
    </row>
    <row r="13" spans="1:9" ht="23.25">
      <c r="A13" s="2"/>
      <c r="B13" s="2" t="s">
        <v>67</v>
      </c>
      <c r="C13" s="2" t="s">
        <v>78</v>
      </c>
      <c r="E13" s="2" t="s">
        <v>80</v>
      </c>
      <c r="F13" s="2" t="s">
        <v>123</v>
      </c>
      <c r="H13" s="3">
        <v>11690799.34</v>
      </c>
      <c r="I13" s="2"/>
    </row>
    <row r="14" spans="1:9" ht="23.25">
      <c r="A14" s="2"/>
      <c r="B14" s="2" t="s">
        <v>67</v>
      </c>
      <c r="C14" s="2" t="s">
        <v>124</v>
      </c>
      <c r="E14" s="2" t="s">
        <v>80</v>
      </c>
      <c r="F14" s="2" t="s">
        <v>125</v>
      </c>
      <c r="H14" s="3">
        <v>5150008.9800000004</v>
      </c>
      <c r="I14" s="2"/>
    </row>
    <row r="15" spans="1:9" ht="23.25">
      <c r="A15" s="2"/>
      <c r="B15" s="2" t="s">
        <v>67</v>
      </c>
      <c r="C15" s="2" t="s">
        <v>79</v>
      </c>
      <c r="E15" s="2" t="s">
        <v>80</v>
      </c>
      <c r="F15" s="2" t="s">
        <v>126</v>
      </c>
      <c r="H15" s="3">
        <v>0</v>
      </c>
      <c r="I15" s="2"/>
    </row>
    <row r="16" spans="1:9" ht="23.25">
      <c r="A16" s="2"/>
      <c r="B16" s="2" t="s">
        <v>67</v>
      </c>
      <c r="C16" s="2" t="s">
        <v>79</v>
      </c>
      <c r="E16" s="2" t="s">
        <v>80</v>
      </c>
      <c r="F16" s="2" t="s">
        <v>127</v>
      </c>
      <c r="H16" s="3">
        <v>0</v>
      </c>
      <c r="I16" s="2"/>
    </row>
    <row r="17" spans="2:9" ht="23.25">
      <c r="B17" s="2" t="s">
        <v>77</v>
      </c>
      <c r="C17" s="2" t="s">
        <v>78</v>
      </c>
      <c r="E17" s="2" t="s">
        <v>80</v>
      </c>
      <c r="F17" s="2" t="s">
        <v>128</v>
      </c>
      <c r="H17" s="3">
        <v>213573.06</v>
      </c>
      <c r="I17" s="2"/>
    </row>
    <row r="18" spans="2:9" ht="23.25">
      <c r="B18" s="2" t="s">
        <v>77</v>
      </c>
      <c r="C18" s="2" t="s">
        <v>124</v>
      </c>
      <c r="E18" s="2" t="s">
        <v>80</v>
      </c>
      <c r="F18" s="2" t="s">
        <v>129</v>
      </c>
      <c r="H18" s="3">
        <v>1039482.28</v>
      </c>
      <c r="I18" s="2"/>
    </row>
    <row r="19" spans="2:9" ht="24" thickBot="1">
      <c r="B19" s="2"/>
      <c r="H19" s="4">
        <f>SUM(H8:H18)</f>
        <v>18209275.73</v>
      </c>
      <c r="I19" s="2" t="s">
        <v>5</v>
      </c>
    </row>
    <row r="20" spans="2:9" ht="21.75" thickTop="1"/>
  </sheetData>
  <mergeCells count="2">
    <mergeCell ref="A1:I1"/>
    <mergeCell ref="H2:I2"/>
  </mergeCells>
  <phoneticPr fontId="0" type="noConversion"/>
  <pageMargins left="1.3385826771653544" right="0.35433070866141736" top="0.79" bottom="0.98425196850393704" header="0.51181102362204722" footer="0.51181102362204722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M29"/>
  <sheetViews>
    <sheetView workbookViewId="0">
      <selection activeCell="I15" sqref="I15"/>
    </sheetView>
  </sheetViews>
  <sheetFormatPr defaultRowHeight="21"/>
  <cols>
    <col min="1" max="1" width="5.5703125" style="5" customWidth="1"/>
    <col min="2" max="2" width="9.140625" style="5"/>
    <col min="3" max="3" width="9.42578125" style="5" customWidth="1"/>
    <col min="4" max="4" width="5.5703125" style="5" customWidth="1"/>
    <col min="5" max="5" width="12.7109375" style="5" customWidth="1"/>
    <col min="6" max="6" width="3.140625" style="5" customWidth="1"/>
    <col min="7" max="7" width="12.7109375" style="5" customWidth="1"/>
    <col min="8" max="8" width="3.140625" style="5" customWidth="1"/>
    <col min="9" max="9" width="12.7109375" style="5" customWidth="1"/>
    <col min="10" max="10" width="3.140625" style="5" customWidth="1"/>
    <col min="11" max="11" width="12.7109375" style="5" customWidth="1"/>
    <col min="12" max="12" width="3.140625" style="5" customWidth="1"/>
    <col min="13" max="13" width="30.85546875" style="5" customWidth="1"/>
    <col min="14" max="14" width="12.7109375" style="5" customWidth="1"/>
    <col min="15" max="15" width="3.140625" style="5" customWidth="1"/>
    <col min="16" max="17" width="5.5703125" style="5" customWidth="1"/>
    <col min="18" max="18" width="1.7109375" style="5" customWidth="1"/>
    <col min="19" max="16384" width="9.140625" style="5"/>
  </cols>
  <sheetData>
    <row r="1" spans="1:15" s="60" customFormat="1" ht="18.75" customHeight="1">
      <c r="A1" s="165" t="s">
        <v>99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</row>
    <row r="2" spans="1:15" s="60" customFormat="1" ht="18.75" customHeight="1">
      <c r="A2" s="165" t="s">
        <v>33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</row>
    <row r="3" spans="1:15" s="60" customFormat="1" ht="18.75" customHeight="1">
      <c r="A3" s="165" t="s">
        <v>185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</row>
    <row r="4" spans="1:15" s="63" customFormat="1" ht="9" customHeight="1">
      <c r="A4" s="61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5" s="14" customFormat="1" ht="18.75" customHeight="1">
      <c r="A5" s="166" t="s">
        <v>85</v>
      </c>
      <c r="B5" s="170"/>
      <c r="C5" s="170"/>
      <c r="D5" s="167"/>
      <c r="E5" s="166" t="s">
        <v>34</v>
      </c>
      <c r="F5" s="167"/>
      <c r="G5" s="166" t="s">
        <v>35</v>
      </c>
      <c r="H5" s="167"/>
      <c r="I5" s="166" t="s">
        <v>36</v>
      </c>
      <c r="J5" s="167"/>
      <c r="K5" s="166" t="s">
        <v>37</v>
      </c>
      <c r="L5" s="167"/>
      <c r="M5" s="172" t="s">
        <v>38</v>
      </c>
      <c r="N5" s="166" t="s">
        <v>4</v>
      </c>
      <c r="O5" s="167"/>
    </row>
    <row r="6" spans="1:15" s="7" customFormat="1" ht="18.75" customHeight="1">
      <c r="A6" s="168"/>
      <c r="B6" s="171"/>
      <c r="C6" s="171"/>
      <c r="D6" s="169"/>
      <c r="E6" s="174" t="s">
        <v>39</v>
      </c>
      <c r="F6" s="175"/>
      <c r="G6" s="174" t="s">
        <v>40</v>
      </c>
      <c r="H6" s="175"/>
      <c r="I6" s="174" t="s">
        <v>40</v>
      </c>
      <c r="J6" s="175"/>
      <c r="K6" s="174" t="s">
        <v>41</v>
      </c>
      <c r="L6" s="175"/>
      <c r="M6" s="173"/>
      <c r="N6" s="168"/>
      <c r="O6" s="169"/>
    </row>
    <row r="7" spans="1:15" s="7" customFormat="1" ht="27" customHeight="1">
      <c r="A7" s="16" t="s">
        <v>42</v>
      </c>
      <c r="B7" s="14" t="s">
        <v>43</v>
      </c>
      <c r="C7" s="14"/>
      <c r="D7" s="14"/>
      <c r="E7" s="183"/>
      <c r="F7" s="184"/>
      <c r="G7" s="64"/>
      <c r="H7" s="65"/>
      <c r="I7" s="66"/>
      <c r="J7" s="67"/>
      <c r="K7" s="64"/>
      <c r="L7" s="68"/>
      <c r="M7" s="69" t="s">
        <v>44</v>
      </c>
      <c r="N7" s="181">
        <v>0</v>
      </c>
      <c r="O7" s="182"/>
    </row>
    <row r="8" spans="1:15" ht="18" customHeight="1">
      <c r="A8" s="21"/>
      <c r="B8" s="69" t="s">
        <v>45</v>
      </c>
      <c r="C8" s="69"/>
      <c r="D8" s="69"/>
      <c r="E8" s="160">
        <v>10381840</v>
      </c>
      <c r="F8" s="162"/>
      <c r="G8" s="160">
        <v>0</v>
      </c>
      <c r="H8" s="161"/>
      <c r="I8" s="186"/>
      <c r="J8" s="187"/>
      <c r="K8" s="185">
        <f>E8+G8-I8</f>
        <v>10381840</v>
      </c>
      <c r="L8" s="161"/>
      <c r="M8" s="69" t="s">
        <v>148</v>
      </c>
      <c r="N8" s="160">
        <v>98400</v>
      </c>
      <c r="O8" s="161"/>
    </row>
    <row r="9" spans="1:15" ht="18" customHeight="1">
      <c r="A9" s="21"/>
      <c r="B9" s="69" t="s">
        <v>46</v>
      </c>
      <c r="C9" s="69"/>
      <c r="D9" s="69"/>
      <c r="E9" s="160">
        <v>2997500</v>
      </c>
      <c r="F9" s="161"/>
      <c r="G9" s="160">
        <v>0</v>
      </c>
      <c r="H9" s="161"/>
      <c r="I9" s="70"/>
      <c r="J9" s="69"/>
      <c r="K9" s="160">
        <f>E9+G9-I9</f>
        <v>2997500</v>
      </c>
      <c r="L9" s="161"/>
      <c r="M9" s="69" t="s">
        <v>47</v>
      </c>
      <c r="N9" s="160">
        <f>4643240+590000</f>
        <v>5233240</v>
      </c>
      <c r="O9" s="161"/>
    </row>
    <row r="10" spans="1:15" s="7" customFormat="1" ht="27" customHeight="1">
      <c r="A10" s="71" t="s">
        <v>48</v>
      </c>
      <c r="B10" s="14" t="s">
        <v>49</v>
      </c>
      <c r="C10" s="14"/>
      <c r="D10" s="14"/>
      <c r="E10" s="163"/>
      <c r="F10" s="164"/>
      <c r="G10" s="163">
        <v>0</v>
      </c>
      <c r="H10" s="164"/>
      <c r="I10" s="72"/>
      <c r="J10" s="14"/>
      <c r="K10" s="73"/>
      <c r="L10" s="74"/>
      <c r="M10" s="69" t="s">
        <v>50</v>
      </c>
      <c r="N10" s="160">
        <f>6658270+110820</f>
        <v>6769090</v>
      </c>
      <c r="O10" s="161"/>
    </row>
    <row r="11" spans="1:15" ht="18" customHeight="1">
      <c r="A11" s="75"/>
      <c r="B11" s="69" t="s">
        <v>51</v>
      </c>
      <c r="C11" s="69"/>
      <c r="D11" s="69"/>
      <c r="E11" s="160">
        <v>3597240</v>
      </c>
      <c r="F11" s="161"/>
      <c r="G11" s="160">
        <v>0</v>
      </c>
      <c r="H11" s="162"/>
      <c r="I11" s="160">
        <v>0</v>
      </c>
      <c r="J11" s="161"/>
      <c r="K11" s="160">
        <f t="shared" ref="K11:K18" si="0">E11+G11-I11</f>
        <v>3597240</v>
      </c>
      <c r="L11" s="161"/>
      <c r="M11" s="69" t="s">
        <v>52</v>
      </c>
      <c r="N11" s="160">
        <v>0</v>
      </c>
      <c r="O11" s="161"/>
    </row>
    <row r="12" spans="1:15" ht="18" customHeight="1">
      <c r="A12" s="75"/>
      <c r="B12" s="69" t="s">
        <v>53</v>
      </c>
      <c r="C12" s="69"/>
      <c r="D12" s="69"/>
      <c r="E12" s="160">
        <v>2480000</v>
      </c>
      <c r="F12" s="161"/>
      <c r="G12" s="160">
        <v>0</v>
      </c>
      <c r="H12" s="161"/>
      <c r="I12" s="70"/>
      <c r="J12" s="69"/>
      <c r="K12" s="160">
        <f t="shared" si="0"/>
        <v>2480000</v>
      </c>
      <c r="L12" s="161"/>
      <c r="M12" s="69" t="s">
        <v>54</v>
      </c>
      <c r="N12" s="160">
        <v>2394480</v>
      </c>
      <c r="O12" s="161"/>
    </row>
    <row r="13" spans="1:15" ht="18" customHeight="1">
      <c r="A13" s="75"/>
      <c r="B13" s="69" t="s">
        <v>84</v>
      </c>
      <c r="C13" s="69"/>
      <c r="D13" s="69"/>
      <c r="E13" s="160">
        <v>22410</v>
      </c>
      <c r="F13" s="161"/>
      <c r="G13" s="160">
        <v>0</v>
      </c>
      <c r="H13" s="161"/>
      <c r="I13" s="70"/>
      <c r="J13" s="69"/>
      <c r="K13" s="160">
        <f t="shared" si="0"/>
        <v>22410</v>
      </c>
      <c r="L13" s="161"/>
      <c r="M13" s="69" t="s">
        <v>55</v>
      </c>
      <c r="N13" s="160">
        <f>5942400+14690+18000</f>
        <v>5975090</v>
      </c>
      <c r="O13" s="161"/>
    </row>
    <row r="14" spans="1:15" ht="18" customHeight="1">
      <c r="A14" s="75"/>
      <c r="B14" s="69" t="s">
        <v>145</v>
      </c>
      <c r="C14" s="69"/>
      <c r="D14" s="69"/>
      <c r="E14" s="160">
        <v>239620</v>
      </c>
      <c r="F14" s="161"/>
      <c r="G14" s="160">
        <v>0</v>
      </c>
      <c r="H14" s="161"/>
      <c r="I14" s="160">
        <v>0</v>
      </c>
      <c r="J14" s="161"/>
      <c r="K14" s="160">
        <f t="shared" si="0"/>
        <v>239620</v>
      </c>
      <c r="L14" s="161"/>
      <c r="M14" s="69" t="s">
        <v>70</v>
      </c>
      <c r="N14" s="160">
        <v>0</v>
      </c>
      <c r="O14" s="161"/>
    </row>
    <row r="15" spans="1:15" ht="18" customHeight="1">
      <c r="A15" s="75"/>
      <c r="B15" s="69" t="s">
        <v>146</v>
      </c>
      <c r="C15" s="69"/>
      <c r="D15" s="69"/>
      <c r="E15" s="160">
        <v>102400</v>
      </c>
      <c r="F15" s="161"/>
      <c r="G15" s="160">
        <v>0</v>
      </c>
      <c r="H15" s="161"/>
      <c r="I15" s="70"/>
      <c r="J15" s="69"/>
      <c r="K15" s="160">
        <f t="shared" si="0"/>
        <v>102400</v>
      </c>
      <c r="L15" s="161"/>
      <c r="M15" s="69"/>
      <c r="N15" s="70"/>
      <c r="O15" s="15"/>
    </row>
    <row r="16" spans="1:15" ht="18" customHeight="1">
      <c r="A16" s="75"/>
      <c r="B16" s="69" t="s">
        <v>83</v>
      </c>
      <c r="C16" s="69"/>
      <c r="D16" s="69"/>
      <c r="E16" s="160">
        <v>57900</v>
      </c>
      <c r="F16" s="161"/>
      <c r="G16" s="160">
        <v>0</v>
      </c>
      <c r="H16" s="162"/>
      <c r="I16" s="70"/>
      <c r="J16" s="69"/>
      <c r="K16" s="160">
        <f t="shared" si="0"/>
        <v>57900</v>
      </c>
      <c r="L16" s="161"/>
      <c r="M16" s="69"/>
      <c r="N16" s="70"/>
      <c r="O16" s="15"/>
    </row>
    <row r="17" spans="1:39" ht="18" customHeight="1">
      <c r="A17" s="75"/>
      <c r="B17" s="69" t="s">
        <v>147</v>
      </c>
      <c r="C17" s="69"/>
      <c r="D17" s="69"/>
      <c r="E17" s="160">
        <v>573390</v>
      </c>
      <c r="F17" s="161"/>
      <c r="G17" s="160"/>
      <c r="H17" s="162"/>
      <c r="I17" s="70"/>
      <c r="J17" s="69"/>
      <c r="K17" s="160">
        <f t="shared" si="0"/>
        <v>573390</v>
      </c>
      <c r="L17" s="161"/>
      <c r="M17" s="69"/>
      <c r="N17" s="160"/>
      <c r="O17" s="161"/>
    </row>
    <row r="18" spans="1:39" ht="18" customHeight="1">
      <c r="A18" s="75"/>
      <c r="B18" s="69" t="s">
        <v>149</v>
      </c>
      <c r="C18" s="69"/>
      <c r="D18" s="69"/>
      <c r="E18" s="160">
        <v>18000</v>
      </c>
      <c r="F18" s="161"/>
      <c r="G18" s="160">
        <v>0</v>
      </c>
      <c r="H18" s="162"/>
      <c r="I18" s="70"/>
      <c r="J18" s="69"/>
      <c r="K18" s="160">
        <f t="shared" si="0"/>
        <v>18000</v>
      </c>
      <c r="L18" s="161"/>
      <c r="M18" s="69"/>
      <c r="N18" s="70"/>
      <c r="O18" s="15"/>
    </row>
    <row r="19" spans="1:39" ht="18" customHeight="1">
      <c r="A19" s="76"/>
      <c r="B19" s="77"/>
      <c r="C19" s="77"/>
      <c r="D19" s="77"/>
      <c r="E19" s="179"/>
      <c r="F19" s="180"/>
      <c r="G19" s="73"/>
      <c r="H19" s="78"/>
      <c r="I19" s="70"/>
      <c r="J19" s="69"/>
      <c r="K19" s="73"/>
      <c r="L19" s="79"/>
      <c r="M19" s="69"/>
      <c r="N19" s="80"/>
      <c r="O19" s="81"/>
    </row>
    <row r="20" spans="1:39" ht="23.25" customHeight="1" thickBot="1">
      <c r="A20" s="8"/>
      <c r="B20" s="8"/>
      <c r="C20" s="69"/>
      <c r="D20" s="15"/>
      <c r="E20" s="176">
        <f>SUM(E8:E19)</f>
        <v>20470300</v>
      </c>
      <c r="F20" s="177"/>
      <c r="G20" s="176">
        <f>SUM(G7:G19)</f>
        <v>0</v>
      </c>
      <c r="H20" s="177"/>
      <c r="I20" s="176">
        <f>SUM(I7:I19)</f>
        <v>0</v>
      </c>
      <c r="J20" s="177"/>
      <c r="K20" s="176">
        <f>SUM(K8:K19)</f>
        <v>20470300</v>
      </c>
      <c r="L20" s="177"/>
      <c r="M20" s="82"/>
      <c r="N20" s="176">
        <f>SUM(N7:N19)</f>
        <v>20470300</v>
      </c>
      <c r="O20" s="177"/>
    </row>
    <row r="21" spans="1:39" ht="13.5" customHeight="1" thickTop="1"/>
    <row r="22" spans="1:39" ht="23.25" customHeight="1">
      <c r="A22" s="69" t="s">
        <v>101</v>
      </c>
      <c r="B22" s="69"/>
      <c r="C22" s="69"/>
      <c r="D22" s="78"/>
      <c r="E22" s="78"/>
      <c r="F22" s="78"/>
      <c r="G22" s="78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</row>
    <row r="23" spans="1:39" s="69" customFormat="1" ht="27" customHeight="1">
      <c r="A23" s="69" t="s">
        <v>100</v>
      </c>
      <c r="D23" s="78"/>
      <c r="E23" s="78"/>
      <c r="F23" s="78"/>
      <c r="G23" s="78"/>
    </row>
    <row r="24" spans="1:39" ht="18.75" customHeight="1">
      <c r="A24" s="178" t="s">
        <v>200</v>
      </c>
      <c r="B24" s="178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</row>
    <row r="25" spans="1:39" s="83" customFormat="1" ht="18"/>
    <row r="29" spans="1:39" ht="21" customHeight="1"/>
  </sheetData>
  <mergeCells count="66">
    <mergeCell ref="N9:O9"/>
    <mergeCell ref="N10:O10"/>
    <mergeCell ref="N7:O7"/>
    <mergeCell ref="K15:L15"/>
    <mergeCell ref="E7:F7"/>
    <mergeCell ref="E8:F8"/>
    <mergeCell ref="G8:H8"/>
    <mergeCell ref="K12:L12"/>
    <mergeCell ref="G13:H13"/>
    <mergeCell ref="K8:L8"/>
    <mergeCell ref="I8:J8"/>
    <mergeCell ref="K9:L9"/>
    <mergeCell ref="K14:L14"/>
    <mergeCell ref="N8:O8"/>
    <mergeCell ref="E9:F9"/>
    <mergeCell ref="E11:F11"/>
    <mergeCell ref="N20:O20"/>
    <mergeCell ref="A24:N24"/>
    <mergeCell ref="N12:O12"/>
    <mergeCell ref="N13:O13"/>
    <mergeCell ref="N14:O14"/>
    <mergeCell ref="E20:F20"/>
    <mergeCell ref="G20:H20"/>
    <mergeCell ref="E18:F18"/>
    <mergeCell ref="I20:J20"/>
    <mergeCell ref="K20:L20"/>
    <mergeCell ref="E19:F19"/>
    <mergeCell ref="E16:F16"/>
    <mergeCell ref="G16:H16"/>
    <mergeCell ref="E15:F15"/>
    <mergeCell ref="G15:H15"/>
    <mergeCell ref="E17:F17"/>
    <mergeCell ref="A1:N1"/>
    <mergeCell ref="A2:O2"/>
    <mergeCell ref="A3:O3"/>
    <mergeCell ref="E5:F5"/>
    <mergeCell ref="G5:H5"/>
    <mergeCell ref="I5:J5"/>
    <mergeCell ref="K5:L5"/>
    <mergeCell ref="N5:O6"/>
    <mergeCell ref="A5:D6"/>
    <mergeCell ref="M5:M6"/>
    <mergeCell ref="E6:F6"/>
    <mergeCell ref="G6:H6"/>
    <mergeCell ref="I6:J6"/>
    <mergeCell ref="K6:L6"/>
    <mergeCell ref="E12:F12"/>
    <mergeCell ref="E13:F13"/>
    <mergeCell ref="E14:F14"/>
    <mergeCell ref="E10:F10"/>
    <mergeCell ref="G9:H9"/>
    <mergeCell ref="G10:H10"/>
    <mergeCell ref="N11:O11"/>
    <mergeCell ref="N17:O17"/>
    <mergeCell ref="G18:H18"/>
    <mergeCell ref="K18:L18"/>
    <mergeCell ref="K13:L13"/>
    <mergeCell ref="K16:L16"/>
    <mergeCell ref="G17:H17"/>
    <mergeCell ref="K17:L17"/>
    <mergeCell ref="G11:H11"/>
    <mergeCell ref="I11:J11"/>
    <mergeCell ref="G12:H12"/>
    <mergeCell ref="I14:J14"/>
    <mergeCell ref="G14:H14"/>
    <mergeCell ref="K11:L11"/>
  </mergeCells>
  <phoneticPr fontId="0" type="noConversion"/>
  <pageMargins left="1" right="0.5" top="1" bottom="0.5" header="0.511811023622047" footer="0.511811023622047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AI55"/>
  <sheetViews>
    <sheetView workbookViewId="0">
      <selection activeCell="B2" sqref="B2:F2"/>
    </sheetView>
  </sheetViews>
  <sheetFormatPr defaultRowHeight="18" customHeight="1"/>
  <cols>
    <col min="1" max="1" width="5.85546875" style="95" customWidth="1"/>
    <col min="2" max="2" width="38.7109375" style="95" customWidth="1"/>
    <col min="3" max="3" width="16.42578125" style="95" customWidth="1"/>
    <col min="4" max="4" width="16" style="95" customWidth="1"/>
    <col min="5" max="5" width="3.7109375" style="95" customWidth="1"/>
    <col min="6" max="6" width="17" style="93" customWidth="1"/>
    <col min="7" max="7" width="9.140625" style="96"/>
    <col min="8" max="16384" width="9.140625" style="95"/>
  </cols>
  <sheetData>
    <row r="1" spans="1:35" s="94" customFormat="1" ht="18" customHeight="1">
      <c r="A1" s="92"/>
      <c r="B1" s="188" t="s">
        <v>134</v>
      </c>
      <c r="C1" s="188"/>
      <c r="D1" s="188"/>
      <c r="E1" s="188"/>
      <c r="F1" s="188"/>
      <c r="G1" s="93"/>
      <c r="AI1" s="93"/>
    </row>
    <row r="2" spans="1:35" s="94" customFormat="1" ht="18" customHeight="1">
      <c r="B2" s="189" t="s">
        <v>187</v>
      </c>
      <c r="C2" s="189"/>
      <c r="D2" s="189"/>
      <c r="E2" s="189"/>
      <c r="F2" s="189"/>
      <c r="G2" s="93"/>
      <c r="AI2" s="93"/>
    </row>
    <row r="3" spans="1:35" s="94" customFormat="1" ht="22.5" customHeight="1">
      <c r="B3" s="188" t="s">
        <v>188</v>
      </c>
      <c r="C3" s="188"/>
      <c r="D3" s="188"/>
      <c r="E3" s="188"/>
      <c r="F3" s="188"/>
      <c r="G3" s="93"/>
      <c r="AI3" s="93"/>
    </row>
    <row r="4" spans="1:35" ht="4.5" customHeight="1">
      <c r="B4" s="96"/>
      <c r="C4" s="96"/>
      <c r="D4" s="96"/>
    </row>
    <row r="5" spans="1:35" ht="18" customHeight="1">
      <c r="A5" s="97"/>
      <c r="B5" s="97"/>
      <c r="C5" s="190" t="s">
        <v>9</v>
      </c>
      <c r="D5" s="190" t="s">
        <v>10</v>
      </c>
      <c r="E5" s="98" t="s">
        <v>7</v>
      </c>
      <c r="F5" s="99" t="s">
        <v>8</v>
      </c>
    </row>
    <row r="6" spans="1:35" ht="18" customHeight="1">
      <c r="A6" s="100"/>
      <c r="B6" s="101"/>
      <c r="C6" s="191"/>
      <c r="D6" s="191"/>
      <c r="E6" s="102" t="s">
        <v>6</v>
      </c>
      <c r="F6" s="103" t="s">
        <v>11</v>
      </c>
    </row>
    <row r="7" spans="1:35" ht="18" customHeight="1">
      <c r="A7" s="104" t="s">
        <v>12</v>
      </c>
      <c r="C7" s="105"/>
      <c r="D7" s="106"/>
      <c r="E7" s="20"/>
      <c r="F7" s="107"/>
    </row>
    <row r="8" spans="1:35" ht="18" customHeight="1">
      <c r="A8" s="104" t="s">
        <v>132</v>
      </c>
      <c r="C8" s="105"/>
      <c r="D8" s="106"/>
      <c r="E8" s="20"/>
      <c r="F8" s="20"/>
    </row>
    <row r="9" spans="1:35" ht="18" customHeight="1">
      <c r="B9" s="96" t="s">
        <v>189</v>
      </c>
      <c r="C9" s="105">
        <v>167000</v>
      </c>
      <c r="D9" s="106">
        <v>29786.83</v>
      </c>
      <c r="E9" s="108" t="s">
        <v>6</v>
      </c>
      <c r="F9" s="109">
        <f>+C9-D9</f>
        <v>137213.16999999998</v>
      </c>
    </row>
    <row r="10" spans="1:35" ht="18" customHeight="1">
      <c r="B10" s="96" t="s">
        <v>13</v>
      </c>
      <c r="C10" s="105">
        <v>172000</v>
      </c>
      <c r="D10" s="106">
        <v>92540</v>
      </c>
      <c r="E10" s="108" t="s">
        <v>6</v>
      </c>
      <c r="F10" s="109">
        <f t="shared" ref="F10:F17" si="0">+C10-D10</f>
        <v>79460</v>
      </c>
    </row>
    <row r="11" spans="1:35" ht="18" customHeight="1">
      <c r="B11" s="96" t="s">
        <v>14</v>
      </c>
      <c r="C11" s="105">
        <v>150000</v>
      </c>
      <c r="D11" s="106">
        <v>217370.42</v>
      </c>
      <c r="E11" s="108" t="s">
        <v>7</v>
      </c>
      <c r="F11" s="109">
        <f t="shared" si="0"/>
        <v>-67370.420000000013</v>
      </c>
    </row>
    <row r="12" spans="1:35" ht="18" customHeight="1">
      <c r="B12" s="96" t="s">
        <v>15</v>
      </c>
      <c r="C12" s="105">
        <v>800000</v>
      </c>
      <c r="D12" s="106">
        <v>281704</v>
      </c>
      <c r="E12" s="108" t="s">
        <v>6</v>
      </c>
      <c r="F12" s="109">
        <f t="shared" si="0"/>
        <v>518296</v>
      </c>
    </row>
    <row r="13" spans="1:35" ht="18" customHeight="1">
      <c r="B13" s="96" t="s">
        <v>16</v>
      </c>
      <c r="C13" s="105">
        <v>250000</v>
      </c>
      <c r="D13" s="106">
        <v>0</v>
      </c>
      <c r="E13" s="108" t="s">
        <v>6</v>
      </c>
      <c r="F13" s="109">
        <f t="shared" si="0"/>
        <v>250000</v>
      </c>
    </row>
    <row r="14" spans="1:35" ht="18" customHeight="1">
      <c r="B14" s="96" t="s">
        <v>17</v>
      </c>
      <c r="C14" s="105">
        <v>3000</v>
      </c>
      <c r="D14" s="106">
        <v>0</v>
      </c>
      <c r="E14" s="108" t="s">
        <v>6</v>
      </c>
      <c r="F14" s="109">
        <f t="shared" si="0"/>
        <v>3000</v>
      </c>
    </row>
    <row r="15" spans="1:35" ht="18" customHeight="1">
      <c r="B15" s="96" t="s">
        <v>18</v>
      </c>
      <c r="C15" s="105">
        <v>10766000</v>
      </c>
      <c r="D15" s="106">
        <v>4285170.43</v>
      </c>
      <c r="E15" s="108" t="s">
        <v>6</v>
      </c>
      <c r="F15" s="109">
        <f t="shared" si="0"/>
        <v>6480829.5700000003</v>
      </c>
    </row>
    <row r="16" spans="1:35" ht="18" customHeight="1">
      <c r="B16" s="96" t="s">
        <v>19</v>
      </c>
      <c r="C16" s="105">
        <v>7000000</v>
      </c>
      <c r="D16" s="106">
        <v>2337280.17</v>
      </c>
      <c r="E16" s="108" t="s">
        <v>6</v>
      </c>
      <c r="F16" s="109">
        <f t="shared" si="0"/>
        <v>4662719.83</v>
      </c>
    </row>
    <row r="17" spans="1:6" ht="19.5" customHeight="1" thickBot="1">
      <c r="A17" s="110" t="s">
        <v>20</v>
      </c>
      <c r="C17" s="125">
        <f>SUM(C9:C16)</f>
        <v>19308000</v>
      </c>
      <c r="D17" s="111">
        <f>SUM(D9:D16)</f>
        <v>7243851.8499999996</v>
      </c>
      <c r="E17" s="112" t="s">
        <v>6</v>
      </c>
      <c r="F17" s="126">
        <f t="shared" si="0"/>
        <v>12064148.15</v>
      </c>
    </row>
    <row r="18" spans="1:6" ht="18" customHeight="1" thickTop="1">
      <c r="A18" s="95" t="s">
        <v>21</v>
      </c>
      <c r="C18" s="97"/>
      <c r="D18" s="113">
        <v>3458560</v>
      </c>
      <c r="E18" s="97"/>
      <c r="F18" s="114"/>
    </row>
    <row r="19" spans="1:6" ht="18" customHeight="1">
      <c r="A19" s="95" t="s">
        <v>28</v>
      </c>
      <c r="C19" s="96"/>
      <c r="D19" s="113">
        <f>SUM(D18)</f>
        <v>3458560</v>
      </c>
      <c r="E19" s="96"/>
      <c r="F19" s="115"/>
    </row>
    <row r="20" spans="1:6" ht="19.5" customHeight="1" thickBot="1">
      <c r="B20" s="95" t="s">
        <v>22</v>
      </c>
      <c r="C20" s="96"/>
      <c r="D20" s="119">
        <f>D17+D19</f>
        <v>10702411.85</v>
      </c>
      <c r="E20" s="96"/>
      <c r="F20" s="115"/>
    </row>
    <row r="21" spans="1:6" ht="18" customHeight="1" thickTop="1">
      <c r="A21" s="96"/>
      <c r="B21" s="96"/>
      <c r="C21" s="96"/>
      <c r="D21" s="96"/>
      <c r="E21" s="96"/>
      <c r="F21" s="115"/>
    </row>
    <row r="22" spans="1:6" ht="18" customHeight="1">
      <c r="A22" s="97"/>
      <c r="B22" s="97"/>
      <c r="C22" s="190" t="s">
        <v>9</v>
      </c>
      <c r="D22" s="190" t="s">
        <v>23</v>
      </c>
      <c r="E22" s="98" t="s">
        <v>7</v>
      </c>
      <c r="F22" s="99" t="s">
        <v>8</v>
      </c>
    </row>
    <row r="23" spans="1:6" ht="18" customHeight="1">
      <c r="A23" s="100"/>
      <c r="B23" s="101"/>
      <c r="C23" s="191"/>
      <c r="D23" s="191"/>
      <c r="E23" s="102" t="s">
        <v>6</v>
      </c>
      <c r="F23" s="103" t="s">
        <v>11</v>
      </c>
    </row>
    <row r="24" spans="1:6" ht="18" customHeight="1">
      <c r="A24" s="104" t="s">
        <v>133</v>
      </c>
      <c r="C24" s="20"/>
      <c r="D24" s="116"/>
      <c r="E24" s="20"/>
      <c r="F24" s="107"/>
    </row>
    <row r="25" spans="1:6" ht="18" customHeight="1">
      <c r="B25" s="96" t="s">
        <v>135</v>
      </c>
      <c r="C25" s="109">
        <v>2454880</v>
      </c>
      <c r="D25" s="117">
        <v>225548</v>
      </c>
      <c r="E25" s="108" t="s">
        <v>6</v>
      </c>
      <c r="F25" s="107">
        <f t="shared" ref="F25:F31" si="1">C25-D25</f>
        <v>2229332</v>
      </c>
    </row>
    <row r="26" spans="1:6" ht="18" customHeight="1">
      <c r="B26" s="96" t="s">
        <v>88</v>
      </c>
      <c r="C26" s="105">
        <v>1707120</v>
      </c>
      <c r="D26" s="116">
        <v>569040</v>
      </c>
      <c r="E26" s="108" t="s">
        <v>6</v>
      </c>
      <c r="F26" s="118">
        <f>C26-D26</f>
        <v>1138080</v>
      </c>
    </row>
    <row r="27" spans="1:6" ht="18" customHeight="1">
      <c r="B27" s="96" t="s">
        <v>89</v>
      </c>
      <c r="C27" s="105">
        <v>4727340</v>
      </c>
      <c r="D27" s="116">
        <v>1505493.9</v>
      </c>
      <c r="E27" s="108" t="s">
        <v>6</v>
      </c>
      <c r="F27" s="118">
        <f t="shared" si="1"/>
        <v>3221846.1</v>
      </c>
    </row>
    <row r="28" spans="1:6" ht="18" customHeight="1">
      <c r="B28" s="96" t="s">
        <v>24</v>
      </c>
      <c r="C28" s="105">
        <f>1132160+0</f>
        <v>1132160</v>
      </c>
      <c r="D28" s="116">
        <v>97606</v>
      </c>
      <c r="E28" s="108" t="s">
        <v>6</v>
      </c>
      <c r="F28" s="107">
        <f t="shared" si="1"/>
        <v>1034554</v>
      </c>
    </row>
    <row r="29" spans="1:6" ht="18" customHeight="1">
      <c r="B29" s="96" t="s">
        <v>136</v>
      </c>
      <c r="C29" s="105">
        <f>1782000+795600</f>
        <v>2577600</v>
      </c>
      <c r="D29" s="116">
        <f>475656.8+145600</f>
        <v>621256.80000000005</v>
      </c>
      <c r="E29" s="108" t="s">
        <v>6</v>
      </c>
      <c r="F29" s="107">
        <f t="shared" si="1"/>
        <v>1956343.2</v>
      </c>
    </row>
    <row r="30" spans="1:6" ht="18" customHeight="1">
      <c r="B30" s="96" t="s">
        <v>137</v>
      </c>
      <c r="C30" s="105">
        <f>1365000+824600</f>
        <v>2189600</v>
      </c>
      <c r="D30" s="116">
        <f>57370+0</f>
        <v>57370</v>
      </c>
      <c r="E30" s="108" t="s">
        <v>6</v>
      </c>
      <c r="F30" s="107">
        <f t="shared" si="1"/>
        <v>2132230</v>
      </c>
    </row>
    <row r="31" spans="1:6" ht="18" customHeight="1">
      <c r="B31" s="96" t="s">
        <v>25</v>
      </c>
      <c r="C31" s="105">
        <v>970000</v>
      </c>
      <c r="D31" s="116">
        <v>435519.69</v>
      </c>
      <c r="E31" s="108" t="s">
        <v>6</v>
      </c>
      <c r="F31" s="107">
        <f t="shared" si="1"/>
        <v>534480.31000000006</v>
      </c>
    </row>
    <row r="32" spans="1:6" ht="18" customHeight="1">
      <c r="B32" s="96" t="s">
        <v>138</v>
      </c>
      <c r="C32" s="105">
        <f>160000+40800</f>
        <v>200800</v>
      </c>
      <c r="D32" s="116">
        <f>21820+0</f>
        <v>21820</v>
      </c>
      <c r="E32" s="108" t="s">
        <v>6</v>
      </c>
      <c r="F32" s="107">
        <f>C32-D32</f>
        <v>178980</v>
      </c>
    </row>
    <row r="33" spans="1:7" ht="18" customHeight="1">
      <c r="B33" s="96" t="s">
        <v>140</v>
      </c>
      <c r="C33" s="105">
        <f>500000+1704500</f>
        <v>2204500</v>
      </c>
      <c r="D33" s="116">
        <f>477200+0</f>
        <v>477200</v>
      </c>
      <c r="E33" s="108" t="s">
        <v>6</v>
      </c>
      <c r="F33" s="107">
        <f>C33-D33</f>
        <v>1727300</v>
      </c>
    </row>
    <row r="34" spans="1:7" ht="18" customHeight="1">
      <c r="B34" s="96" t="s">
        <v>141</v>
      </c>
      <c r="C34" s="105">
        <v>25000</v>
      </c>
      <c r="D34" s="116">
        <v>0</v>
      </c>
      <c r="E34" s="108" t="s">
        <v>6</v>
      </c>
      <c r="F34" s="107">
        <f>C34-D34</f>
        <v>25000</v>
      </c>
    </row>
    <row r="35" spans="1:7" ht="18" customHeight="1">
      <c r="B35" s="96" t="s">
        <v>139</v>
      </c>
      <c r="C35" s="105">
        <v>1119000</v>
      </c>
      <c r="D35" s="116">
        <v>533000</v>
      </c>
      <c r="E35" s="108" t="s">
        <v>6</v>
      </c>
      <c r="F35" s="107">
        <f>C35-D35</f>
        <v>586000</v>
      </c>
    </row>
    <row r="36" spans="1:7" ht="20.25" customHeight="1" thickBot="1">
      <c r="A36" s="110" t="s">
        <v>26</v>
      </c>
      <c r="C36" s="119">
        <f>SUM(C25:C35)</f>
        <v>19308000</v>
      </c>
      <c r="D36" s="111">
        <f>SUM(D25:D35)</f>
        <v>4543854.3900000006</v>
      </c>
      <c r="E36" s="112" t="s">
        <v>6</v>
      </c>
      <c r="F36" s="120">
        <f>SUM(F25:F35)</f>
        <v>14764145.609999999</v>
      </c>
    </row>
    <row r="37" spans="1:7" ht="18" customHeight="1" thickTop="1">
      <c r="B37" s="95" t="s">
        <v>27</v>
      </c>
      <c r="C37" s="96"/>
      <c r="D37" s="113">
        <f>2633860+132000</f>
        <v>2765860</v>
      </c>
      <c r="E37" s="121"/>
      <c r="F37" s="114"/>
    </row>
    <row r="38" spans="1:7" ht="18" customHeight="1">
      <c r="A38" s="95" t="s">
        <v>28</v>
      </c>
      <c r="C38" s="96"/>
      <c r="D38" s="113">
        <f>SUM(D37)</f>
        <v>2765860</v>
      </c>
      <c r="E38" s="121"/>
      <c r="F38" s="115"/>
    </row>
    <row r="39" spans="1:7" ht="21.75" customHeight="1">
      <c r="B39" s="95" t="s">
        <v>29</v>
      </c>
      <c r="C39" s="96"/>
      <c r="D39" s="113">
        <f>D36+D38</f>
        <v>7309714.3900000006</v>
      </c>
      <c r="E39" s="121"/>
      <c r="F39" s="115"/>
    </row>
    <row r="40" spans="1:7" ht="18.75" customHeight="1">
      <c r="B40" s="122" t="s">
        <v>30</v>
      </c>
      <c r="C40" s="96"/>
      <c r="D40" s="123">
        <f>D20-D39</f>
        <v>3392697.459999999</v>
      </c>
      <c r="E40" s="96"/>
      <c r="F40" s="115"/>
    </row>
    <row r="41" spans="1:7" ht="18" customHeight="1">
      <c r="B41" s="122" t="s">
        <v>31</v>
      </c>
      <c r="C41" s="96"/>
      <c r="D41" s="20"/>
      <c r="E41" s="96"/>
      <c r="F41" s="115"/>
    </row>
    <row r="42" spans="1:7" ht="19.5" customHeight="1">
      <c r="B42" s="122" t="s">
        <v>32</v>
      </c>
      <c r="C42" s="96"/>
      <c r="D42" s="124"/>
      <c r="E42" s="96"/>
      <c r="F42" s="115"/>
    </row>
    <row r="43" spans="1:7" ht="19.5" customHeight="1">
      <c r="B43" s="122"/>
      <c r="C43" s="96"/>
      <c r="D43" s="96"/>
      <c r="E43" s="96"/>
      <c r="F43" s="115"/>
    </row>
    <row r="44" spans="1:7" ht="19.5" customHeight="1">
      <c r="B44" s="122"/>
      <c r="C44" s="96"/>
      <c r="D44" s="96"/>
      <c r="E44" s="96"/>
      <c r="F44" s="115"/>
    </row>
    <row r="45" spans="1:7" s="6" customFormat="1" ht="21.75" customHeight="1">
      <c r="B45" s="6" t="s">
        <v>142</v>
      </c>
      <c r="F45" s="87"/>
      <c r="G45" s="9"/>
    </row>
    <row r="46" spans="1:7" s="6" customFormat="1" ht="20.25" customHeight="1">
      <c r="B46" s="6" t="s">
        <v>144</v>
      </c>
      <c r="F46" s="87"/>
      <c r="G46" s="9"/>
    </row>
    <row r="47" spans="1:7" s="6" customFormat="1" ht="20.25" customHeight="1">
      <c r="B47" s="6" t="s">
        <v>190</v>
      </c>
      <c r="F47" s="87"/>
      <c r="G47" s="9"/>
    </row>
    <row r="48" spans="1:7" ht="18" customHeight="1">
      <c r="F48" s="115"/>
    </row>
    <row r="49" spans="6:6" ht="18" customHeight="1">
      <c r="F49" s="115"/>
    </row>
    <row r="50" spans="6:6" ht="18" customHeight="1">
      <c r="F50" s="115"/>
    </row>
    <row r="51" spans="6:6" ht="18" customHeight="1">
      <c r="F51" s="115"/>
    </row>
    <row r="52" spans="6:6" ht="18" customHeight="1">
      <c r="F52" s="115"/>
    </row>
    <row r="53" spans="6:6" ht="18" customHeight="1">
      <c r="F53" s="115"/>
    </row>
    <row r="54" spans="6:6" ht="18" customHeight="1">
      <c r="F54" s="115"/>
    </row>
    <row r="55" spans="6:6" ht="18" customHeight="1">
      <c r="F55" s="115"/>
    </row>
  </sheetData>
  <mergeCells count="7">
    <mergeCell ref="B1:F1"/>
    <mergeCell ref="B2:F2"/>
    <mergeCell ref="B3:F3"/>
    <mergeCell ref="C22:C23"/>
    <mergeCell ref="D22:D23"/>
    <mergeCell ref="C5:C6"/>
    <mergeCell ref="D5:D6"/>
  </mergeCells>
  <phoneticPr fontId="0" type="noConversion"/>
  <pageMargins left="0.91" right="0.15748031496062992" top="0.31" bottom="0.2" header="0.24" footer="0.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3"/>
  <sheetViews>
    <sheetView workbookViewId="0">
      <selection activeCell="A3" sqref="A3"/>
    </sheetView>
  </sheetViews>
  <sheetFormatPr defaultRowHeight="21"/>
  <cols>
    <col min="1" max="1" width="14.5703125" style="6" customWidth="1"/>
    <col min="2" max="2" width="8.28515625" style="6" customWidth="1"/>
    <col min="3" max="3" width="9.140625" style="6"/>
    <col min="4" max="4" width="11.28515625" style="6" customWidth="1"/>
    <col min="5" max="5" width="6.28515625" style="6" customWidth="1"/>
    <col min="6" max="6" width="9.140625" style="6"/>
    <col min="7" max="7" width="6.28515625" style="6" customWidth="1"/>
    <col min="8" max="8" width="15.42578125" style="6" customWidth="1"/>
    <col min="9" max="16384" width="9.140625" style="6"/>
  </cols>
  <sheetData>
    <row r="1" spans="1:9">
      <c r="A1" s="192"/>
      <c r="B1" s="192"/>
      <c r="C1" s="192"/>
      <c r="D1" s="192"/>
      <c r="E1" s="192"/>
      <c r="F1" s="192"/>
      <c r="G1" s="192"/>
      <c r="H1" s="192"/>
      <c r="I1" s="192"/>
    </row>
    <row r="2" spans="1:9" s="46" customFormat="1" ht="26.25">
      <c r="A2" s="46" t="s">
        <v>102</v>
      </c>
    </row>
    <row r="3" spans="1:9" s="47" customFormat="1" ht="26.25">
      <c r="B3" s="47" t="s">
        <v>103</v>
      </c>
    </row>
    <row r="4" spans="1:9" s="47" customFormat="1" ht="26.25">
      <c r="C4" s="47" t="s">
        <v>201</v>
      </c>
      <c r="I4" s="17"/>
    </row>
    <row r="5" spans="1:9" s="47" customFormat="1" ht="11.25" customHeight="1">
      <c r="I5" s="17"/>
    </row>
    <row r="6" spans="1:9" ht="23.25">
      <c r="A6" s="2" t="s">
        <v>65</v>
      </c>
      <c r="H6" s="3">
        <v>0</v>
      </c>
      <c r="I6" s="2" t="s">
        <v>5</v>
      </c>
    </row>
    <row r="7" spans="1:9" ht="23.25">
      <c r="A7" s="2" t="s">
        <v>2</v>
      </c>
      <c r="H7" s="3">
        <v>0</v>
      </c>
      <c r="I7" s="2"/>
    </row>
    <row r="8" spans="1:9" ht="23.25">
      <c r="A8" s="2" t="s">
        <v>66</v>
      </c>
      <c r="B8" s="2" t="s">
        <v>67</v>
      </c>
      <c r="C8" s="2" t="s">
        <v>78</v>
      </c>
      <c r="E8" s="2" t="s">
        <v>80</v>
      </c>
      <c r="F8" s="2" t="s">
        <v>121</v>
      </c>
      <c r="H8" s="3">
        <v>111168.02</v>
      </c>
      <c r="I8" s="2"/>
    </row>
    <row r="9" spans="1:9" ht="23.25">
      <c r="A9" s="2" t="s">
        <v>66</v>
      </c>
      <c r="B9" s="2" t="s">
        <v>67</v>
      </c>
      <c r="C9" s="2" t="s">
        <v>78</v>
      </c>
      <c r="E9" s="2" t="s">
        <v>80</v>
      </c>
      <c r="F9" s="2" t="s">
        <v>122</v>
      </c>
      <c r="H9" s="3">
        <v>4244.05</v>
      </c>
      <c r="I9" s="2"/>
    </row>
    <row r="10" spans="1:9" ht="23.25">
      <c r="A10" s="2" t="s">
        <v>66</v>
      </c>
      <c r="B10" s="2" t="s">
        <v>67</v>
      </c>
      <c r="C10" s="2" t="s">
        <v>78</v>
      </c>
      <c r="E10" s="2" t="s">
        <v>80</v>
      </c>
      <c r="F10" s="2" t="s">
        <v>123</v>
      </c>
      <c r="H10" s="3">
        <v>11690799.34</v>
      </c>
      <c r="I10" s="2"/>
    </row>
    <row r="11" spans="1:9" ht="23.25">
      <c r="A11" s="2" t="s">
        <v>66</v>
      </c>
      <c r="B11" s="2" t="s">
        <v>67</v>
      </c>
      <c r="C11" s="2" t="s">
        <v>124</v>
      </c>
      <c r="E11" s="2" t="s">
        <v>80</v>
      </c>
      <c r="F11" s="2" t="s">
        <v>125</v>
      </c>
      <c r="H11" s="3">
        <v>5150008.9800000004</v>
      </c>
      <c r="I11" s="2"/>
    </row>
    <row r="12" spans="1:9" ht="23.25">
      <c r="A12" s="2" t="s">
        <v>66</v>
      </c>
      <c r="B12" s="2" t="s">
        <v>67</v>
      </c>
      <c r="C12" s="2" t="s">
        <v>79</v>
      </c>
      <c r="E12" s="2" t="s">
        <v>80</v>
      </c>
      <c r="F12" s="2" t="s">
        <v>126</v>
      </c>
      <c r="H12" s="3">
        <v>0</v>
      </c>
      <c r="I12" s="2"/>
    </row>
    <row r="13" spans="1:9" ht="23.25">
      <c r="A13" s="2" t="s">
        <v>66</v>
      </c>
      <c r="B13" s="2" t="s">
        <v>67</v>
      </c>
      <c r="C13" s="2" t="s">
        <v>79</v>
      </c>
      <c r="E13" s="2" t="s">
        <v>80</v>
      </c>
      <c r="F13" s="2" t="s">
        <v>127</v>
      </c>
      <c r="H13" s="3">
        <v>0</v>
      </c>
      <c r="I13" s="2"/>
    </row>
    <row r="14" spans="1:9" ht="23.25">
      <c r="A14" s="2" t="s">
        <v>66</v>
      </c>
      <c r="B14" s="2" t="s">
        <v>81</v>
      </c>
      <c r="C14" s="2" t="s">
        <v>78</v>
      </c>
      <c r="E14" s="2" t="s">
        <v>80</v>
      </c>
      <c r="F14" s="2" t="s">
        <v>128</v>
      </c>
      <c r="H14" s="3">
        <v>213573.06</v>
      </c>
      <c r="I14" s="2"/>
    </row>
    <row r="15" spans="1:9" ht="23.25">
      <c r="A15" s="2" t="s">
        <v>66</v>
      </c>
      <c r="B15" s="2" t="s">
        <v>81</v>
      </c>
      <c r="C15" s="2" t="s">
        <v>124</v>
      </c>
      <c r="E15" s="2" t="s">
        <v>80</v>
      </c>
      <c r="F15" s="2" t="s">
        <v>129</v>
      </c>
      <c r="H15" s="3">
        <v>1039482.28</v>
      </c>
      <c r="I15" s="2"/>
    </row>
    <row r="16" spans="1:9" ht="23.25">
      <c r="A16" s="2" t="s">
        <v>167</v>
      </c>
      <c r="B16" s="2"/>
      <c r="C16" s="2"/>
      <c r="E16" s="2"/>
      <c r="F16" s="2"/>
      <c r="H16" s="3">
        <v>12186</v>
      </c>
      <c r="I16" s="2"/>
    </row>
    <row r="17" spans="1:9" ht="23.25">
      <c r="A17" s="2" t="s">
        <v>168</v>
      </c>
      <c r="B17" s="2"/>
      <c r="C17" s="2"/>
      <c r="E17" s="2"/>
      <c r="F17" s="2"/>
      <c r="H17" s="3">
        <v>26275.21</v>
      </c>
      <c r="I17" s="2"/>
    </row>
    <row r="18" spans="1:9" ht="23.25">
      <c r="A18" s="2" t="s">
        <v>169</v>
      </c>
      <c r="B18" s="2"/>
      <c r="C18" s="2"/>
      <c r="E18" s="2"/>
      <c r="F18" s="2"/>
      <c r="H18" s="3">
        <v>0</v>
      </c>
      <c r="I18" s="2"/>
    </row>
    <row r="19" spans="1:9" ht="23.25">
      <c r="A19" s="2" t="s">
        <v>170</v>
      </c>
      <c r="B19" s="2"/>
      <c r="C19" s="2"/>
      <c r="E19" s="2"/>
      <c r="F19" s="2"/>
      <c r="H19" s="3">
        <v>0</v>
      </c>
      <c r="I19" s="2"/>
    </row>
    <row r="20" spans="1:9" ht="23.25">
      <c r="A20" s="2" t="s">
        <v>171</v>
      </c>
      <c r="H20" s="3">
        <v>0</v>
      </c>
      <c r="I20" s="2"/>
    </row>
    <row r="21" spans="1:9" ht="24" thickBot="1">
      <c r="B21" s="2"/>
      <c r="H21" s="4">
        <f>SUM(H6:H20)</f>
        <v>18247736.940000001</v>
      </c>
      <c r="I21" s="2" t="s">
        <v>5</v>
      </c>
    </row>
    <row r="22" spans="1:9" ht="21.75" thickTop="1"/>
    <row r="23" spans="1:9" ht="23.25">
      <c r="A23" s="2" t="s">
        <v>177</v>
      </c>
      <c r="H23" s="3">
        <v>0</v>
      </c>
      <c r="I23" s="2" t="s">
        <v>5</v>
      </c>
    </row>
    <row r="24" spans="1:9" ht="23.25">
      <c r="A24" s="60" t="s">
        <v>3</v>
      </c>
      <c r="H24" s="3">
        <v>0</v>
      </c>
      <c r="I24" s="2"/>
    </row>
    <row r="25" spans="1:9" ht="23.25">
      <c r="A25" s="2" t="s">
        <v>94</v>
      </c>
      <c r="H25" s="3">
        <v>0</v>
      </c>
      <c r="I25" s="2"/>
    </row>
    <row r="26" spans="1:9" ht="23.25">
      <c r="A26" s="2" t="s">
        <v>107</v>
      </c>
      <c r="H26" s="3">
        <v>376800</v>
      </c>
      <c r="I26" s="2"/>
    </row>
    <row r="27" spans="1:9" ht="23.25">
      <c r="A27" s="2" t="s">
        <v>82</v>
      </c>
      <c r="H27" s="3">
        <v>11229</v>
      </c>
      <c r="I27" s="2"/>
    </row>
    <row r="28" spans="1:9" ht="23.25">
      <c r="A28" s="2" t="s">
        <v>131</v>
      </c>
      <c r="B28" s="2"/>
      <c r="C28" s="2"/>
      <c r="E28" s="2"/>
      <c r="F28" s="2"/>
      <c r="H28" s="3">
        <v>568612.42000000004</v>
      </c>
      <c r="I28" s="2"/>
    </row>
    <row r="29" spans="1:9" ht="23.25">
      <c r="A29" s="2" t="s">
        <v>1</v>
      </c>
      <c r="B29" s="2"/>
      <c r="C29" s="2"/>
      <c r="E29" s="2"/>
      <c r="F29" s="2"/>
      <c r="H29" s="3">
        <v>5820508.6100000003</v>
      </c>
      <c r="I29" s="2"/>
    </row>
    <row r="30" spans="1:9" ht="23.25">
      <c r="A30" s="2" t="s">
        <v>0</v>
      </c>
      <c r="H30" s="3">
        <v>11470586.91</v>
      </c>
      <c r="I30" s="2"/>
    </row>
    <row r="31" spans="1:9" ht="24" thickBot="1">
      <c r="B31" s="2"/>
      <c r="H31" s="4">
        <f>SUM(H23:H30)</f>
        <v>18247736.940000001</v>
      </c>
      <c r="I31" s="2" t="s">
        <v>5</v>
      </c>
    </row>
    <row r="32" spans="1:9" ht="21.75" thickTop="1">
      <c r="H32" s="84"/>
    </row>
    <row r="33" spans="8:8">
      <c r="H33" s="84"/>
    </row>
  </sheetData>
  <mergeCells count="1">
    <mergeCell ref="A1:I1"/>
  </mergeCells>
  <phoneticPr fontId="0" type="noConversion"/>
  <pageMargins left="1.3385826771653544" right="0.15748031496062992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H36"/>
  <sheetViews>
    <sheetView workbookViewId="0">
      <selection activeCell="C4" sqref="C4"/>
    </sheetView>
  </sheetViews>
  <sheetFormatPr defaultRowHeight="23.25"/>
  <cols>
    <col min="1" max="1" width="11" style="1" customWidth="1"/>
    <col min="2" max="2" width="9.140625" style="1"/>
    <col min="3" max="3" width="13" style="1" customWidth="1"/>
    <col min="4" max="4" width="22.85546875" style="1" customWidth="1"/>
    <col min="5" max="5" width="14.42578125" style="1" customWidth="1"/>
    <col min="6" max="6" width="3.28515625" style="1" customWidth="1"/>
    <col min="7" max="7" width="15.85546875" style="1" customWidth="1"/>
    <col min="8" max="8" width="6.5703125" style="1" customWidth="1"/>
    <col min="9" max="16384" width="9.140625" style="1"/>
  </cols>
  <sheetData>
    <row r="1" spans="1:8" s="47" customFormat="1" ht="26.25">
      <c r="G1" s="88"/>
      <c r="H1" s="88"/>
    </row>
    <row r="2" spans="1:8" s="46" customFormat="1" ht="42" customHeight="1">
      <c r="A2" s="46" t="s">
        <v>104</v>
      </c>
    </row>
    <row r="3" spans="1:8" s="47" customFormat="1" ht="26.25">
      <c r="D3" s="47" t="s">
        <v>105</v>
      </c>
    </row>
    <row r="4" spans="1:8" s="47" customFormat="1" ht="26.25">
      <c r="D4" s="47" t="s">
        <v>202</v>
      </c>
    </row>
    <row r="5" spans="1:8" ht="16.5" customHeight="1"/>
    <row r="6" spans="1:8">
      <c r="A6" s="1" t="s">
        <v>203</v>
      </c>
      <c r="G6" s="17">
        <v>8467789.4499999993</v>
      </c>
      <c r="H6" s="1" t="s">
        <v>5</v>
      </c>
    </row>
    <row r="7" spans="1:8">
      <c r="A7" s="85" t="s">
        <v>56</v>
      </c>
      <c r="B7" s="2" t="s">
        <v>71</v>
      </c>
      <c r="C7" s="2"/>
      <c r="D7" s="2"/>
      <c r="E7" s="3">
        <f>+'งบรายรับ-รายจ่าย'!D40</f>
        <v>3392697.459999999</v>
      </c>
    </row>
    <row r="8" spans="1:8">
      <c r="A8" s="85"/>
      <c r="B8" s="2" t="s">
        <v>116</v>
      </c>
      <c r="C8" s="2"/>
      <c r="D8" s="2"/>
      <c r="E8" s="3">
        <v>0</v>
      </c>
    </row>
    <row r="9" spans="1:8">
      <c r="A9" s="85"/>
      <c r="B9" s="2" t="s">
        <v>117</v>
      </c>
      <c r="C9" s="2"/>
      <c r="D9" s="2"/>
      <c r="E9" s="3">
        <v>0</v>
      </c>
    </row>
    <row r="10" spans="1:8">
      <c r="A10" s="85"/>
      <c r="B10" s="91" t="s">
        <v>118</v>
      </c>
      <c r="C10" s="2"/>
      <c r="D10" s="2"/>
      <c r="E10" s="3">
        <v>0</v>
      </c>
    </row>
    <row r="11" spans="1:8">
      <c r="A11" s="85"/>
      <c r="B11" s="2" t="s">
        <v>119</v>
      </c>
      <c r="C11" s="2"/>
      <c r="D11" s="2"/>
      <c r="E11" s="3">
        <v>0</v>
      </c>
    </row>
    <row r="12" spans="1:8">
      <c r="A12" s="85"/>
      <c r="B12" s="2" t="s">
        <v>184</v>
      </c>
      <c r="C12" s="2"/>
      <c r="D12" s="2"/>
      <c r="E12" s="39">
        <v>0</v>
      </c>
    </row>
    <row r="13" spans="1:8">
      <c r="A13" s="85"/>
      <c r="B13" s="2" t="s">
        <v>204</v>
      </c>
      <c r="C13" s="2"/>
      <c r="D13" s="2"/>
      <c r="E13" s="50">
        <v>0</v>
      </c>
      <c r="G13" s="58">
        <f>SUM(E7:E13)</f>
        <v>3392697.459999999</v>
      </c>
      <c r="H13" s="1" t="s">
        <v>5</v>
      </c>
    </row>
    <row r="14" spans="1:8">
      <c r="A14" s="85"/>
      <c r="B14" s="2"/>
      <c r="C14" s="2"/>
      <c r="D14" s="2"/>
      <c r="E14" s="3"/>
    </row>
    <row r="15" spans="1:8">
      <c r="A15" s="85" t="s">
        <v>57</v>
      </c>
      <c r="B15" s="2" t="s">
        <v>120</v>
      </c>
      <c r="C15" s="2"/>
      <c r="D15" s="2"/>
      <c r="E15" s="3">
        <v>0</v>
      </c>
    </row>
    <row r="16" spans="1:8">
      <c r="A16" s="85"/>
      <c r="B16" s="2" t="s">
        <v>72</v>
      </c>
      <c r="C16" s="2"/>
      <c r="D16" s="2"/>
      <c r="E16" s="39">
        <v>0</v>
      </c>
      <c r="G16" s="86"/>
    </row>
    <row r="17" spans="1:8">
      <c r="B17" s="2" t="s">
        <v>73</v>
      </c>
      <c r="C17" s="2"/>
      <c r="D17" s="2"/>
      <c r="E17" s="50">
        <v>389900</v>
      </c>
      <c r="G17" s="58">
        <f>SUM(E16:E17)</f>
        <v>389900</v>
      </c>
      <c r="H17" s="1" t="s">
        <v>5</v>
      </c>
    </row>
    <row r="18" spans="1:8" ht="33" customHeight="1" thickBot="1">
      <c r="A18" s="1" t="s">
        <v>205</v>
      </c>
      <c r="C18" s="2"/>
      <c r="D18" s="2"/>
      <c r="G18" s="51">
        <f>+G6+G13-G17</f>
        <v>11470586.909999998</v>
      </c>
      <c r="H18" s="1" t="s">
        <v>5</v>
      </c>
    </row>
    <row r="19" spans="1:8" ht="24" thickTop="1">
      <c r="G19" s="52"/>
    </row>
    <row r="20" spans="1:8">
      <c r="A20" s="1" t="s">
        <v>206</v>
      </c>
      <c r="D20" s="1" t="s">
        <v>58</v>
      </c>
    </row>
    <row r="21" spans="1:8">
      <c r="B21" s="1" t="s">
        <v>59</v>
      </c>
      <c r="F21" s="17"/>
      <c r="G21" s="17">
        <v>0</v>
      </c>
      <c r="H21" s="1" t="s">
        <v>5</v>
      </c>
    </row>
    <row r="22" spans="1:8">
      <c r="B22" s="1" t="s">
        <v>60</v>
      </c>
      <c r="G22" s="17">
        <v>0</v>
      </c>
    </row>
    <row r="23" spans="1:8">
      <c r="B23" s="56" t="s">
        <v>178</v>
      </c>
      <c r="G23" s="17">
        <v>12186</v>
      </c>
    </row>
    <row r="24" spans="1:8">
      <c r="B24" s="56" t="s">
        <v>179</v>
      </c>
      <c r="G24" s="17">
        <v>26275.21</v>
      </c>
    </row>
    <row r="25" spans="1:8">
      <c r="B25" s="56" t="s">
        <v>180</v>
      </c>
      <c r="G25" s="17">
        <v>0</v>
      </c>
    </row>
    <row r="26" spans="1:8">
      <c r="B26" s="56" t="s">
        <v>181</v>
      </c>
      <c r="G26" s="17">
        <v>0</v>
      </c>
    </row>
    <row r="27" spans="1:8">
      <c r="B27" s="56" t="s">
        <v>182</v>
      </c>
      <c r="G27" s="17">
        <v>0</v>
      </c>
    </row>
    <row r="28" spans="1:8">
      <c r="B28" s="1" t="s">
        <v>183</v>
      </c>
      <c r="G28" s="17">
        <f>+G18-G23-G24-G25-G26-G27</f>
        <v>11432125.699999997</v>
      </c>
    </row>
    <row r="29" spans="1:8" ht="24" thickBot="1">
      <c r="G29" s="51">
        <f>SUM(G21:G28)</f>
        <v>11470586.909999998</v>
      </c>
      <c r="H29" s="1" t="s">
        <v>5</v>
      </c>
    </row>
    <row r="30" spans="1:8" ht="18" customHeight="1" thickTop="1"/>
    <row r="31" spans="1:8" s="6" customFormat="1" ht="21.75" customHeight="1">
      <c r="B31" s="6" t="s">
        <v>142</v>
      </c>
      <c r="F31" s="87"/>
      <c r="G31" s="9"/>
    </row>
    <row r="32" spans="1:8" s="6" customFormat="1" ht="20.25" customHeight="1">
      <c r="B32" s="6" t="s">
        <v>144</v>
      </c>
      <c r="F32" s="87"/>
      <c r="G32" s="9"/>
    </row>
    <row r="33" spans="1:7" s="6" customFormat="1" ht="20.25" customHeight="1">
      <c r="B33" s="6" t="s">
        <v>190</v>
      </c>
      <c r="F33" s="87"/>
      <c r="G33" s="9"/>
    </row>
    <row r="34" spans="1:7" s="140" customFormat="1" ht="21.75" customHeight="1">
      <c r="E34" s="141"/>
      <c r="F34" s="142"/>
    </row>
    <row r="35" spans="1:7" s="140" customFormat="1" ht="20.25" customHeight="1">
      <c r="E35" s="141"/>
      <c r="F35" s="142"/>
    </row>
    <row r="36" spans="1:7" s="143" customFormat="1">
      <c r="A36" s="140"/>
    </row>
  </sheetData>
  <phoneticPr fontId="0" type="noConversion"/>
  <pageMargins left="1.1417322834645669" right="0.15748031496062992" top="0.75" bottom="0.59055118110236227" header="0.51181102362204722" footer="0.51181102362204722"/>
  <pageSetup paperSize="9" orientation="portrait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10</vt:i4>
      </vt:variant>
    </vt:vector>
  </HeadingPairs>
  <TitlesOfParts>
    <vt:vector size="10" baseType="lpstr">
      <vt:lpstr>งบแสดงฐานะการเงิน</vt:lpstr>
      <vt:lpstr>แสดงฐานะการเงิน</vt:lpstr>
      <vt:lpstr>หมายเหตุ 2</vt:lpstr>
      <vt:lpstr>งบทรัพย์สิน</vt:lpstr>
      <vt:lpstr>งบรายรับ-รายจ่าย</vt:lpstr>
      <vt:lpstr>พิสูจน์ยอดธนาคาร</vt:lpstr>
      <vt:lpstr>งบเงินสะสม</vt:lpstr>
      <vt:lpstr>Sheet2</vt:lpstr>
      <vt:lpstr>Sheet1</vt:lpstr>
      <vt:lpstr>Sheet3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Corporate Edition</cp:lastModifiedBy>
  <cp:lastPrinted>2013-02-28T06:12:17Z</cp:lastPrinted>
  <dcterms:created xsi:type="dcterms:W3CDTF">2004-10-23T15:23:07Z</dcterms:created>
  <dcterms:modified xsi:type="dcterms:W3CDTF">2013-03-01T04:39:56Z</dcterms:modified>
</cp:coreProperties>
</file>