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9720" windowHeight="6450"/>
  </bookViews>
  <sheets>
    <sheet name="จ่ายปลัด" sheetId="26" r:id="rId1"/>
    <sheet name="จ่ายคลัง" sheetId="25" r:id="rId2"/>
    <sheet name="จ่ายช่าง" sheetId="24" r:id="rId3"/>
    <sheet name="จ่ายรวม" sheetId="22" r:id="rId4"/>
    <sheet name="จ่าย ป.สะสม" sheetId="44" r:id="rId5"/>
    <sheet name="จ่าย ค.สะสม" sheetId="43" r:id="rId6"/>
    <sheet name="จ่าย ช.สะสม" sheetId="42" r:id="rId7"/>
    <sheet name="จ่ายรวมสะสม" sheetId="41" r:id="rId8"/>
    <sheet name="ทั่วไป" sheetId="12" r:id="rId9"/>
    <sheet name="สงบ" sheetId="11" r:id="rId10"/>
    <sheet name="ศึกษา" sheetId="17" r:id="rId11"/>
    <sheet name="สาธารณสุข" sheetId="31" r:id="rId12"/>
    <sheet name="สังคม" sheetId="39" r:id="rId13"/>
    <sheet name="เคหะชุมชน" sheetId="16" r:id="rId14"/>
    <sheet name="เข้มแข็ง" sheetId="45" r:id="rId15"/>
    <sheet name="นันทนาการ" sheetId="15" r:id="rId16"/>
    <sheet name="เกษตร" sheetId="14" r:id="rId17"/>
    <sheet name="พาณิชย์" sheetId="50" r:id="rId18"/>
    <sheet name="งบกลาง" sheetId="10" r:id="rId19"/>
    <sheet name="บริหารสะสม" sheetId="47" r:id="rId20"/>
    <sheet name="เคหะสะสม" sheetId="46" r:id="rId21"/>
    <sheet name="งบกลางสะสม" sheetId="51" r:id="rId22"/>
    <sheet name="สาธารณสุขเฉพาะกิจ" sheetId="55" r:id="rId23"/>
    <sheet name="งบกลางเฉพาะกิจ" sheetId="56" r:id="rId24"/>
    <sheet name="การศึกษาเฉพาะกิจ" sheetId="57" r:id="rId25"/>
    <sheet name="Sheet1" sheetId="58" r:id="rId26"/>
  </sheets>
  <externalReferences>
    <externalReference r:id="rId27"/>
  </externalReferences>
  <calcPr calcId="124519"/>
</workbook>
</file>

<file path=xl/calcChain.xml><?xml version="1.0" encoding="utf-8"?>
<calcChain xmlns="http://schemas.openxmlformats.org/spreadsheetml/2006/main">
  <c r="D43" i="22"/>
  <c r="F10" i="57"/>
  <c r="F31" s="1"/>
  <c r="E30" i="56"/>
  <c r="E29" i="10"/>
  <c r="E18" i="50"/>
  <c r="G13" i="15"/>
  <c r="F21" i="16"/>
  <c r="E11"/>
  <c r="E9"/>
  <c r="F18" i="17"/>
  <c r="G13" i="11"/>
  <c r="E18" i="12"/>
  <c r="G16"/>
  <c r="E16"/>
  <c r="E13"/>
  <c r="G11"/>
  <c r="E11"/>
  <c r="G9"/>
  <c r="E9"/>
  <c r="E8"/>
  <c r="C27" i="42"/>
  <c r="C11" i="44"/>
  <c r="C20" i="26"/>
  <c r="C24"/>
  <c r="C15"/>
  <c r="C18"/>
  <c r="O24" i="24"/>
  <c r="O21"/>
  <c r="O18"/>
  <c r="O15"/>
  <c r="C24"/>
  <c r="C21"/>
  <c r="C20"/>
  <c r="C18"/>
  <c r="C15"/>
  <c r="C19" i="26"/>
  <c r="C16"/>
  <c r="C13"/>
  <c r="C22" i="16"/>
  <c r="C13"/>
  <c r="C22" i="26"/>
  <c r="C21"/>
  <c r="J11" i="42"/>
  <c r="E11" i="43"/>
  <c r="H31" i="57"/>
  <c r="G31"/>
  <c r="E31"/>
  <c r="C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C31" i="56"/>
  <c r="E31"/>
  <c r="D30"/>
  <c r="D29"/>
  <c r="D28"/>
  <c r="D23"/>
  <c r="H31" i="55"/>
  <c r="G31"/>
  <c r="F31"/>
  <c r="E31"/>
  <c r="C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31" s="1"/>
  <c r="C29" i="44"/>
  <c r="P29"/>
  <c r="O11" i="22"/>
  <c r="M11"/>
  <c r="J12" i="24"/>
  <c r="J11" i="22" s="1"/>
  <c r="E12" i="25"/>
  <c r="D12" s="1"/>
  <c r="C12" i="26"/>
  <c r="C11" i="22" s="1"/>
  <c r="P12" i="26"/>
  <c r="P11" i="22" s="1"/>
  <c r="N12" i="26"/>
  <c r="N11" i="22" s="1"/>
  <c r="L12" i="26"/>
  <c r="L11" i="22" s="1"/>
  <c r="K12" i="26"/>
  <c r="K11" i="22" s="1"/>
  <c r="I12" i="26"/>
  <c r="I11" i="22" s="1"/>
  <c r="H12" i="26"/>
  <c r="H11" i="22" s="1"/>
  <c r="F12" i="26"/>
  <c r="F11" i="22" s="1"/>
  <c r="E12" i="26"/>
  <c r="D10" i="50"/>
  <c r="D10" i="14"/>
  <c r="D10" i="15"/>
  <c r="D10" i="45"/>
  <c r="D10" i="16"/>
  <c r="D10" i="39"/>
  <c r="D10" i="31"/>
  <c r="D10" i="11"/>
  <c r="D10" i="12"/>
  <c r="E30" i="51"/>
  <c r="C30"/>
  <c r="D27"/>
  <c r="D10" i="17"/>
  <c r="G12" i="26" s="1"/>
  <c r="C31" i="50"/>
  <c r="C31" i="42"/>
  <c r="C30"/>
  <c r="C29"/>
  <c r="C28"/>
  <c r="C26"/>
  <c r="C25"/>
  <c r="C24"/>
  <c r="C23"/>
  <c r="C22"/>
  <c r="C21"/>
  <c r="C20"/>
  <c r="C19"/>
  <c r="C18"/>
  <c r="C17"/>
  <c r="C16"/>
  <c r="C15"/>
  <c r="C14"/>
  <c r="C13"/>
  <c r="C12"/>
  <c r="C11"/>
  <c r="C10"/>
  <c r="C31" i="44"/>
  <c r="C30"/>
  <c r="C28"/>
  <c r="C27"/>
  <c r="C26"/>
  <c r="C25"/>
  <c r="C24"/>
  <c r="C23"/>
  <c r="C22"/>
  <c r="C21"/>
  <c r="C20"/>
  <c r="C19"/>
  <c r="C18"/>
  <c r="C17"/>
  <c r="C16"/>
  <c r="C15"/>
  <c r="C14"/>
  <c r="C13"/>
  <c r="C12"/>
  <c r="C10"/>
  <c r="C32" i="26"/>
  <c r="D28" i="11"/>
  <c r="D27"/>
  <c r="E31" i="50"/>
  <c r="D30"/>
  <c r="D29"/>
  <c r="D28"/>
  <c r="D27"/>
  <c r="D26"/>
  <c r="D25"/>
  <c r="D24"/>
  <c r="D23"/>
  <c r="D22"/>
  <c r="D21"/>
  <c r="D20"/>
  <c r="D19"/>
  <c r="D18"/>
  <c r="D31" s="1"/>
  <c r="D17"/>
  <c r="D16"/>
  <c r="D15"/>
  <c r="D14"/>
  <c r="D13"/>
  <c r="D12"/>
  <c r="D11"/>
  <c r="D9"/>
  <c r="D8"/>
  <c r="A3" i="11"/>
  <c r="A3" i="17" s="1"/>
  <c r="H31" i="16"/>
  <c r="E10" i="44"/>
  <c r="O20" i="24" l="1"/>
  <c r="A3" i="55"/>
  <c r="A3" i="57"/>
  <c r="D31" i="56"/>
  <c r="D31" i="57"/>
  <c r="G11" i="22"/>
  <c r="D12" i="26"/>
  <c r="E11" i="22"/>
  <c r="D11" s="1"/>
  <c r="D12" i="24"/>
  <c r="D30" i="51"/>
  <c r="A3" i="31"/>
  <c r="E11" i="44"/>
  <c r="D9" i="47"/>
  <c r="C17" i="22"/>
  <c r="C11" i="26"/>
  <c r="C10" i="22" s="1"/>
  <c r="C31" i="26"/>
  <c r="C30"/>
  <c r="C29" i="22" s="1"/>
  <c r="C29" i="26"/>
  <c r="C28"/>
  <c r="C27" i="22" s="1"/>
  <c r="C26" i="26"/>
  <c r="C25"/>
  <c r="C27" s="1"/>
  <c r="C23"/>
  <c r="C17"/>
  <c r="C16" i="22" s="1"/>
  <c r="C15"/>
  <c r="C14" i="26"/>
  <c r="C13" i="22" s="1"/>
  <c r="C10" i="26"/>
  <c r="E14" i="44"/>
  <c r="E32" s="1"/>
  <c r="D20" i="46"/>
  <c r="G12" i="12"/>
  <c r="E23"/>
  <c r="E22"/>
  <c r="E21"/>
  <c r="P30" i="41"/>
  <c r="P29"/>
  <c r="P28"/>
  <c r="P27"/>
  <c r="P26"/>
  <c r="P25"/>
  <c r="P24"/>
  <c r="P23"/>
  <c r="P22"/>
  <c r="O30"/>
  <c r="O29"/>
  <c r="O28"/>
  <c r="O27"/>
  <c r="O26"/>
  <c r="O25"/>
  <c r="O24"/>
  <c r="O23"/>
  <c r="O22"/>
  <c r="N30"/>
  <c r="N29"/>
  <c r="N28"/>
  <c r="N27"/>
  <c r="N26"/>
  <c r="N25"/>
  <c r="N24"/>
  <c r="N23"/>
  <c r="N22"/>
  <c r="M30"/>
  <c r="M29"/>
  <c r="M28"/>
  <c r="M27"/>
  <c r="M26"/>
  <c r="M25"/>
  <c r="M24"/>
  <c r="M23"/>
  <c r="M22"/>
  <c r="L30"/>
  <c r="L29"/>
  <c r="L28"/>
  <c r="L27"/>
  <c r="L26"/>
  <c r="L25"/>
  <c r="L24"/>
  <c r="L23"/>
  <c r="L22"/>
  <c r="K30"/>
  <c r="K29"/>
  <c r="K28"/>
  <c r="K27"/>
  <c r="K26"/>
  <c r="K25"/>
  <c r="K24"/>
  <c r="K23"/>
  <c r="K22"/>
  <c r="J30"/>
  <c r="J29"/>
  <c r="J28"/>
  <c r="J27"/>
  <c r="J26"/>
  <c r="J25"/>
  <c r="J24"/>
  <c r="J23"/>
  <c r="J22"/>
  <c r="I30"/>
  <c r="I29"/>
  <c r="I28"/>
  <c r="I27"/>
  <c r="I26"/>
  <c r="I25"/>
  <c r="I24"/>
  <c r="I23"/>
  <c r="H30"/>
  <c r="H29"/>
  <c r="H28"/>
  <c r="H27"/>
  <c r="H26"/>
  <c r="H25"/>
  <c r="H24"/>
  <c r="H23"/>
  <c r="G30"/>
  <c r="G29"/>
  <c r="G28"/>
  <c r="G27"/>
  <c r="G26"/>
  <c r="G25"/>
  <c r="G24"/>
  <c r="G23"/>
  <c r="F30"/>
  <c r="F29"/>
  <c r="F28"/>
  <c r="F27"/>
  <c r="F26"/>
  <c r="F25"/>
  <c r="F24"/>
  <c r="F23"/>
  <c r="E30"/>
  <c r="E29"/>
  <c r="E28"/>
  <c r="E27"/>
  <c r="E26"/>
  <c r="E25"/>
  <c r="E24"/>
  <c r="E23"/>
  <c r="D25" i="44"/>
  <c r="C30" i="41"/>
  <c r="C29"/>
  <c r="C28"/>
  <c r="C27"/>
  <c r="C25"/>
  <c r="C24"/>
  <c r="C23"/>
  <c r="D28" i="42"/>
  <c r="D27"/>
  <c r="D26"/>
  <c r="D25"/>
  <c r="D28" i="43"/>
  <c r="D27"/>
  <c r="D26"/>
  <c r="D25"/>
  <c r="D24" i="41" s="1"/>
  <c r="D29" i="44"/>
  <c r="D28"/>
  <c r="D27" i="41" s="1"/>
  <c r="D30" i="42"/>
  <c r="D30" i="43"/>
  <c r="D30" i="44"/>
  <c r="D29" i="41" s="1"/>
  <c r="E31" i="45"/>
  <c r="H31" i="31"/>
  <c r="F31"/>
  <c r="E31"/>
  <c r="E31" i="17"/>
  <c r="G31"/>
  <c r="F31" i="11"/>
  <c r="E31"/>
  <c r="P32" i="26"/>
  <c r="P31" i="22" s="1"/>
  <c r="D29" i="10"/>
  <c r="P31" i="26" s="1"/>
  <c r="C32" i="24"/>
  <c r="C31" i="22" s="1"/>
  <c r="C31" i="24"/>
  <c r="C30"/>
  <c r="C29"/>
  <c r="C28" i="22" s="1"/>
  <c r="E32" i="25"/>
  <c r="D32" s="1"/>
  <c r="E31"/>
  <c r="D31"/>
  <c r="E30"/>
  <c r="D30"/>
  <c r="E29"/>
  <c r="D29"/>
  <c r="O30" i="22"/>
  <c r="M30"/>
  <c r="E31" i="26"/>
  <c r="E30" i="22" s="1"/>
  <c r="C30"/>
  <c r="C33" i="25"/>
  <c r="D28" i="46"/>
  <c r="D28" i="47"/>
  <c r="D29" i="14"/>
  <c r="N31" i="26" s="1"/>
  <c r="N30" i="22" s="1"/>
  <c r="D29" i="15"/>
  <c r="L31" i="26" s="1"/>
  <c r="L30" i="22" s="1"/>
  <c r="D29" i="45"/>
  <c r="K31" i="26" s="1"/>
  <c r="K30" i="22" s="1"/>
  <c r="D29" i="16"/>
  <c r="J31" i="24" s="1"/>
  <c r="D29" i="39"/>
  <c r="I31" i="26" s="1"/>
  <c r="I30" i="22" s="1"/>
  <c r="D29" i="31"/>
  <c r="H31" i="26" s="1"/>
  <c r="H30" i="22" s="1"/>
  <c r="D29" i="17"/>
  <c r="G31" i="26" s="1"/>
  <c r="G30" i="22" s="1"/>
  <c r="D29" i="11"/>
  <c r="F31" i="26" s="1"/>
  <c r="D29" i="12"/>
  <c r="E32" i="26"/>
  <c r="E30"/>
  <c r="F30"/>
  <c r="F29" i="22" s="1"/>
  <c r="D28" i="10"/>
  <c r="P30" i="26"/>
  <c r="E29"/>
  <c r="F29"/>
  <c r="F28" i="22" s="1"/>
  <c r="P29" i="26"/>
  <c r="P28" i="22" s="1"/>
  <c r="E28" i="26"/>
  <c r="P28"/>
  <c r="P27" i="22" s="1"/>
  <c r="E27" i="26"/>
  <c r="D25" i="11"/>
  <c r="F27" i="26"/>
  <c r="D25" i="17"/>
  <c r="G27" i="26" s="1"/>
  <c r="G26" i="22" s="1"/>
  <c r="D25" i="31"/>
  <c r="H27" i="26"/>
  <c r="H26" i="22" s="1"/>
  <c r="D25" i="39"/>
  <c r="I27" i="26"/>
  <c r="D25" i="45"/>
  <c r="K27" i="26"/>
  <c r="K26" i="22" s="1"/>
  <c r="D25" i="15"/>
  <c r="L27" i="26"/>
  <c r="P27"/>
  <c r="C25" i="24"/>
  <c r="C26"/>
  <c r="C27"/>
  <c r="C28"/>
  <c r="O31" i="22"/>
  <c r="M31"/>
  <c r="E31"/>
  <c r="P29"/>
  <c r="O29"/>
  <c r="M29"/>
  <c r="E29"/>
  <c r="O28"/>
  <c r="M28"/>
  <c r="E28"/>
  <c r="D23" i="16"/>
  <c r="J25" i="24"/>
  <c r="D22" i="16"/>
  <c r="J24" i="24" s="1"/>
  <c r="D20" i="16"/>
  <c r="J22" i="24" s="1"/>
  <c r="D19" i="16"/>
  <c r="J21" i="24" s="1"/>
  <c r="D17" i="16"/>
  <c r="J19" i="24"/>
  <c r="D16" i="16"/>
  <c r="J18" i="24" s="1"/>
  <c r="D13" i="16"/>
  <c r="J15" i="24" s="1"/>
  <c r="D11" i="16"/>
  <c r="J13" i="24" s="1"/>
  <c r="D9" i="16"/>
  <c r="J11" i="24" s="1"/>
  <c r="D8" i="16"/>
  <c r="J10" i="24"/>
  <c r="E28" i="25"/>
  <c r="D28" s="1"/>
  <c r="E27"/>
  <c r="E26"/>
  <c r="D26" s="1"/>
  <c r="E25"/>
  <c r="E24"/>
  <c r="D24" s="1"/>
  <c r="E23"/>
  <c r="E22"/>
  <c r="D22" s="1"/>
  <c r="E21"/>
  <c r="E20"/>
  <c r="D20" s="1"/>
  <c r="E19"/>
  <c r="E18"/>
  <c r="D18" s="1"/>
  <c r="E17"/>
  <c r="E16"/>
  <c r="D16" s="1"/>
  <c r="E15"/>
  <c r="E14"/>
  <c r="D14" s="1"/>
  <c r="E13"/>
  <c r="D13" s="1"/>
  <c r="E11"/>
  <c r="E10"/>
  <c r="P26" i="26"/>
  <c r="P24"/>
  <c r="P23"/>
  <c r="P22"/>
  <c r="P21"/>
  <c r="P20" i="22" s="1"/>
  <c r="P20" i="26"/>
  <c r="P19"/>
  <c r="P18" i="22" s="1"/>
  <c r="P18" i="26"/>
  <c r="P17"/>
  <c r="P16"/>
  <c r="P15"/>
  <c r="P14"/>
  <c r="P13"/>
  <c r="P12" i="22" s="1"/>
  <c r="P11" i="26"/>
  <c r="P10"/>
  <c r="P9" i="22" s="1"/>
  <c r="D17" i="14"/>
  <c r="N19" i="26"/>
  <c r="N18" i="22" s="1"/>
  <c r="D16" i="14"/>
  <c r="N18" i="26"/>
  <c r="D14" i="14"/>
  <c r="N16" i="26"/>
  <c r="D13" i="14"/>
  <c r="N15" i="26"/>
  <c r="D24" i="15"/>
  <c r="L26" i="26" s="1"/>
  <c r="D20" i="15"/>
  <c r="L22" i="26"/>
  <c r="D17" i="15"/>
  <c r="L19" i="26"/>
  <c r="D14" i="15"/>
  <c r="L16" i="26"/>
  <c r="D13" i="15"/>
  <c r="L15" i="26" s="1"/>
  <c r="L14" i="22" s="1"/>
  <c r="D14" i="45"/>
  <c r="K16" i="26"/>
  <c r="K15" i="22" s="1"/>
  <c r="D13" i="45"/>
  <c r="K15" i="26" s="1"/>
  <c r="D15" i="39"/>
  <c r="I17" i="26"/>
  <c r="D14" i="39"/>
  <c r="I16" i="26"/>
  <c r="D13" i="39"/>
  <c r="I15" i="26"/>
  <c r="D16" i="31"/>
  <c r="H18" i="26"/>
  <c r="D14" i="31"/>
  <c r="H16" i="26"/>
  <c r="D24" i="17"/>
  <c r="G26" i="26"/>
  <c r="D22" i="17"/>
  <c r="G24" i="26" s="1"/>
  <c r="G23" i="22" s="1"/>
  <c r="D19" i="17"/>
  <c r="G21" i="26"/>
  <c r="G20" i="22" s="1"/>
  <c r="D17" i="17"/>
  <c r="G19" i="26" s="1"/>
  <c r="G18" i="22" s="1"/>
  <c r="D14" i="17"/>
  <c r="G16" i="26" s="1"/>
  <c r="G15" i="22" s="1"/>
  <c r="D13" i="17"/>
  <c r="G15" i="26"/>
  <c r="G14" i="22" s="1"/>
  <c r="D9" i="17"/>
  <c r="G11" i="26"/>
  <c r="G10" i="22" s="1"/>
  <c r="D20" i="11"/>
  <c r="F22" i="26" s="1"/>
  <c r="F21" i="22" s="1"/>
  <c r="D15" i="11"/>
  <c r="F17" i="26"/>
  <c r="D14" i="11"/>
  <c r="F16" i="26"/>
  <c r="E26"/>
  <c r="E25"/>
  <c r="E24"/>
  <c r="E23" i="22" s="1"/>
  <c r="E23" i="26"/>
  <c r="E22"/>
  <c r="E21"/>
  <c r="E20"/>
  <c r="E19"/>
  <c r="E18"/>
  <c r="E17" i="22" s="1"/>
  <c r="E17" i="26"/>
  <c r="E16"/>
  <c r="E15" i="22" s="1"/>
  <c r="E15" i="26"/>
  <c r="E14"/>
  <c r="E13"/>
  <c r="E12" i="22" s="1"/>
  <c r="E11" i="26"/>
  <c r="E10"/>
  <c r="D29" i="42"/>
  <c r="P32"/>
  <c r="O32"/>
  <c r="N32"/>
  <c r="M32"/>
  <c r="L32"/>
  <c r="K32"/>
  <c r="I32"/>
  <c r="H32"/>
  <c r="G32"/>
  <c r="F32"/>
  <c r="E32"/>
  <c r="D31"/>
  <c r="D10"/>
  <c r="D11"/>
  <c r="D12"/>
  <c r="D13"/>
  <c r="D14"/>
  <c r="D15"/>
  <c r="D16"/>
  <c r="D17"/>
  <c r="D18"/>
  <c r="D19"/>
  <c r="D20"/>
  <c r="D21"/>
  <c r="D23"/>
  <c r="D24"/>
  <c r="P32" i="43"/>
  <c r="O32"/>
  <c r="N32"/>
  <c r="M32"/>
  <c r="L32"/>
  <c r="K32"/>
  <c r="J32"/>
  <c r="I32"/>
  <c r="H32"/>
  <c r="G32"/>
  <c r="F32"/>
  <c r="E32"/>
  <c r="D31"/>
  <c r="D11"/>
  <c r="D10" i="41" s="1"/>
  <c r="C32" i="43"/>
  <c r="G3" i="25"/>
  <c r="D27" i="46"/>
  <c r="D26"/>
  <c r="D27" i="47"/>
  <c r="D26"/>
  <c r="D28" i="14"/>
  <c r="N30" i="26" s="1"/>
  <c r="N29" i="22" s="1"/>
  <c r="D27" i="14"/>
  <c r="N29" i="26" s="1"/>
  <c r="N28" i="22" s="1"/>
  <c r="D28" i="15"/>
  <c r="L30" i="26" s="1"/>
  <c r="L29" i="22" s="1"/>
  <c r="D27" i="15"/>
  <c r="L29" i="26" s="1"/>
  <c r="L28" i="22" s="1"/>
  <c r="D28" i="45"/>
  <c r="K30" i="26" s="1"/>
  <c r="K29" i="22" s="1"/>
  <c r="D27" i="45"/>
  <c r="K29" i="26" s="1"/>
  <c r="K28" i="22" s="1"/>
  <c r="D28" i="16"/>
  <c r="J30" i="24" s="1"/>
  <c r="D27" i="16"/>
  <c r="J29" i="24" s="1"/>
  <c r="D28" i="31"/>
  <c r="H30" i="26" s="1"/>
  <c r="H29" i="22" s="1"/>
  <c r="D27" i="31"/>
  <c r="H29" i="26" s="1"/>
  <c r="H28" i="22" s="1"/>
  <c r="D30" i="39"/>
  <c r="I32" i="26" s="1"/>
  <c r="I31" i="22" s="1"/>
  <c r="D28" i="39"/>
  <c r="I30" i="26" s="1"/>
  <c r="I29" i="22" s="1"/>
  <c r="D27" i="39"/>
  <c r="I29" i="26" s="1"/>
  <c r="I28" i="22" s="1"/>
  <c r="D30" i="17"/>
  <c r="G32" i="26" s="1"/>
  <c r="G31" i="22" s="1"/>
  <c r="D28" i="17"/>
  <c r="G30" i="26" s="1"/>
  <c r="D27" i="17"/>
  <c r="G29" i="26" s="1"/>
  <c r="D23" i="12"/>
  <c r="D21"/>
  <c r="D22"/>
  <c r="D24"/>
  <c r="D12"/>
  <c r="D9"/>
  <c r="D23" i="46"/>
  <c r="D22"/>
  <c r="D21"/>
  <c r="D19"/>
  <c r="D18"/>
  <c r="D23" i="10"/>
  <c r="P25" i="26" s="1"/>
  <c r="P24" i="22" s="1"/>
  <c r="D26" i="44"/>
  <c r="D25" i="41" s="1"/>
  <c r="D24" i="44"/>
  <c r="E9" i="22"/>
  <c r="J9"/>
  <c r="M9"/>
  <c r="O9"/>
  <c r="M10"/>
  <c r="O10"/>
  <c r="P10"/>
  <c r="M12"/>
  <c r="O12"/>
  <c r="E13"/>
  <c r="M13"/>
  <c r="O13"/>
  <c r="P13"/>
  <c r="I14"/>
  <c r="M14"/>
  <c r="N14"/>
  <c r="O14"/>
  <c r="P14"/>
  <c r="F15"/>
  <c r="H15"/>
  <c r="I15"/>
  <c r="L15"/>
  <c r="M15"/>
  <c r="N15"/>
  <c r="O15"/>
  <c r="P15"/>
  <c r="E16"/>
  <c r="F16"/>
  <c r="I16"/>
  <c r="M16"/>
  <c r="O16"/>
  <c r="P16"/>
  <c r="H17"/>
  <c r="M17"/>
  <c r="N17"/>
  <c r="O17"/>
  <c r="P17"/>
  <c r="E18"/>
  <c r="J18"/>
  <c r="L18"/>
  <c r="M18"/>
  <c r="O18"/>
  <c r="E19"/>
  <c r="M19"/>
  <c r="O19"/>
  <c r="P19"/>
  <c r="E20"/>
  <c r="M20"/>
  <c r="O20"/>
  <c r="E21"/>
  <c r="L21"/>
  <c r="M21"/>
  <c r="O21"/>
  <c r="P21"/>
  <c r="E22"/>
  <c r="M22"/>
  <c r="O22"/>
  <c r="P22"/>
  <c r="M23"/>
  <c r="O23"/>
  <c r="P23"/>
  <c r="E24"/>
  <c r="J24"/>
  <c r="M24"/>
  <c r="O24"/>
  <c r="E25"/>
  <c r="G25"/>
  <c r="M25"/>
  <c r="O25"/>
  <c r="P25"/>
  <c r="E26"/>
  <c r="F26"/>
  <c r="I26"/>
  <c r="L26"/>
  <c r="M26"/>
  <c r="O26"/>
  <c r="P26"/>
  <c r="E27"/>
  <c r="M27"/>
  <c r="O27"/>
  <c r="D44"/>
  <c r="D24" i="47"/>
  <c r="D23"/>
  <c r="D24" i="46"/>
  <c r="D25" i="14"/>
  <c r="N27" i="26" s="1"/>
  <c r="D24" i="14"/>
  <c r="N26" i="26" s="1"/>
  <c r="N25" i="22" s="1"/>
  <c r="H31" i="15"/>
  <c r="E31"/>
  <c r="D24" i="45"/>
  <c r="K26" i="26" s="1"/>
  <c r="K25" i="22" s="1"/>
  <c r="D25" i="16"/>
  <c r="J27" i="24" s="1"/>
  <c r="J26" i="22" s="1"/>
  <c r="D24" i="16"/>
  <c r="J26" i="24" s="1"/>
  <c r="J25" i="22" s="1"/>
  <c r="D24" i="39"/>
  <c r="I26" i="26" s="1"/>
  <c r="I25" i="22" s="1"/>
  <c r="D24" i="31"/>
  <c r="H26" i="26" s="1"/>
  <c r="H25" i="22" s="1"/>
  <c r="D23" i="17"/>
  <c r="G25" i="26" s="1"/>
  <c r="G24" i="22" s="1"/>
  <c r="D24" i="11"/>
  <c r="F26" i="26" s="1"/>
  <c r="F25" i="22" s="1"/>
  <c r="D19" i="12"/>
  <c r="D30"/>
  <c r="C26" i="22"/>
  <c r="C25"/>
  <c r="C24"/>
  <c r="C23"/>
  <c r="C22"/>
  <c r="C21"/>
  <c r="C20"/>
  <c r="C19"/>
  <c r="C18"/>
  <c r="C14"/>
  <c r="C12"/>
  <c r="C9"/>
  <c r="M32"/>
  <c r="P33" i="24"/>
  <c r="O33"/>
  <c r="N33"/>
  <c r="M33"/>
  <c r="L33"/>
  <c r="K33"/>
  <c r="I33"/>
  <c r="H33"/>
  <c r="G33"/>
  <c r="F33"/>
  <c r="E33"/>
  <c r="D10"/>
  <c r="D19"/>
  <c r="D25"/>
  <c r="D27"/>
  <c r="P33" i="25"/>
  <c r="O33"/>
  <c r="N33"/>
  <c r="M33"/>
  <c r="L33"/>
  <c r="K33"/>
  <c r="J33"/>
  <c r="I33"/>
  <c r="H33"/>
  <c r="G33"/>
  <c r="F33"/>
  <c r="E33"/>
  <c r="D10"/>
  <c r="D11"/>
  <c r="D15"/>
  <c r="D17"/>
  <c r="D19"/>
  <c r="D21"/>
  <c r="D23"/>
  <c r="D25"/>
  <c r="D27"/>
  <c r="D15" i="14"/>
  <c r="N17" i="26" s="1"/>
  <c r="N16" i="22" s="1"/>
  <c r="D30" i="14"/>
  <c r="N32" i="26" s="1"/>
  <c r="N31" i="22" s="1"/>
  <c r="D26" i="14"/>
  <c r="N28" i="26" s="1"/>
  <c r="N27" i="22" s="1"/>
  <c r="D23" i="14"/>
  <c r="N25" i="26" s="1"/>
  <c r="N24" i="22" s="1"/>
  <c r="D22" i="14"/>
  <c r="N24" i="26" s="1"/>
  <c r="N23" i="22" s="1"/>
  <c r="D21" i="14"/>
  <c r="N23" i="26" s="1"/>
  <c r="N22" i="22" s="1"/>
  <c r="D20" i="14"/>
  <c r="N22" i="26" s="1"/>
  <c r="N21" i="22" s="1"/>
  <c r="D18" i="14"/>
  <c r="N20" i="26" s="1"/>
  <c r="N19" i="22" s="1"/>
  <c r="D12" i="14"/>
  <c r="N14" i="26" s="1"/>
  <c r="N13" i="22" s="1"/>
  <c r="D11" i="14"/>
  <c r="N13" i="26" s="1"/>
  <c r="N12" i="22" s="1"/>
  <c r="D9" i="14"/>
  <c r="N11" i="26" s="1"/>
  <c r="N10" i="22" s="1"/>
  <c r="D8" i="14"/>
  <c r="N10" i="26" s="1"/>
  <c r="N9" i="22" s="1"/>
  <c r="D19" i="14"/>
  <c r="N21" i="26" s="1"/>
  <c r="N20" i="22" s="1"/>
  <c r="D31" i="14"/>
  <c r="C31"/>
  <c r="D15" i="45"/>
  <c r="K17" i="26" s="1"/>
  <c r="K16" i="22" s="1"/>
  <c r="D30" i="45"/>
  <c r="K32" i="26" s="1"/>
  <c r="K31" i="22" s="1"/>
  <c r="D26" i="45"/>
  <c r="K28" i="26" s="1"/>
  <c r="K27" i="22" s="1"/>
  <c r="D23" i="45"/>
  <c r="K25" i="26" s="1"/>
  <c r="K24" i="22" s="1"/>
  <c r="D22" i="45"/>
  <c r="K24" i="26" s="1"/>
  <c r="K23" i="22" s="1"/>
  <c r="D21" i="45"/>
  <c r="K23" i="26" s="1"/>
  <c r="K22" i="22" s="1"/>
  <c r="D20" i="45"/>
  <c r="K22" i="26" s="1"/>
  <c r="K21" i="22" s="1"/>
  <c r="D18" i="45"/>
  <c r="K20" i="26" s="1"/>
  <c r="K19" i="22" s="1"/>
  <c r="D17" i="45"/>
  <c r="K19" i="26" s="1"/>
  <c r="K18" i="22" s="1"/>
  <c r="D16" i="45"/>
  <c r="K18" i="26" s="1"/>
  <c r="K17" i="22" s="1"/>
  <c r="D12" i="45"/>
  <c r="K14" i="26" s="1"/>
  <c r="K13" i="22" s="1"/>
  <c r="D11" i="45"/>
  <c r="K13" i="26" s="1"/>
  <c r="K12" i="22" s="1"/>
  <c r="D9" i="45"/>
  <c r="K11" i="26" s="1"/>
  <c r="K10" i="22" s="1"/>
  <c r="D8" i="45"/>
  <c r="K10" i="26" s="1"/>
  <c r="K9" i="22" s="1"/>
  <c r="F31" i="45"/>
  <c r="D19"/>
  <c r="K21" i="26" s="1"/>
  <c r="K20" i="22" s="1"/>
  <c r="D31" i="45"/>
  <c r="C31"/>
  <c r="D15" i="16"/>
  <c r="J17" i="24" s="1"/>
  <c r="J16" i="22" s="1"/>
  <c r="D14" i="16"/>
  <c r="J16" i="24" s="1"/>
  <c r="J15" i="22" s="1"/>
  <c r="F31" i="16"/>
  <c r="D30"/>
  <c r="J32" i="24" s="1"/>
  <c r="D26" i="16"/>
  <c r="J28" i="24" s="1"/>
  <c r="J27" i="22" s="1"/>
  <c r="D21" i="16"/>
  <c r="J23" i="24" s="1"/>
  <c r="J22" i="22" s="1"/>
  <c r="D18" i="16"/>
  <c r="J20" i="24" s="1"/>
  <c r="J19" i="22" s="1"/>
  <c r="D12" i="16"/>
  <c r="J14" i="24" s="1"/>
  <c r="J13" i="22" s="1"/>
  <c r="C31" i="16"/>
  <c r="E31"/>
  <c r="D14" i="46"/>
  <c r="F30"/>
  <c r="E30"/>
  <c r="D8"/>
  <c r="D9"/>
  <c r="D10"/>
  <c r="D11"/>
  <c r="D12"/>
  <c r="D13"/>
  <c r="D15"/>
  <c r="D16"/>
  <c r="D17"/>
  <c r="D25"/>
  <c r="D29"/>
  <c r="C32" i="42"/>
  <c r="C30" i="46"/>
  <c r="C31" i="10"/>
  <c r="E31"/>
  <c r="D31"/>
  <c r="D22" i="43"/>
  <c r="D10"/>
  <c r="D12"/>
  <c r="D13"/>
  <c r="D14"/>
  <c r="D15"/>
  <c r="D16"/>
  <c r="D17"/>
  <c r="D18"/>
  <c r="D19"/>
  <c r="D20"/>
  <c r="D21"/>
  <c r="D23"/>
  <c r="D24"/>
  <c r="D29"/>
  <c r="G3"/>
  <c r="G3" i="42"/>
  <c r="P32" i="44"/>
  <c r="O32"/>
  <c r="N32"/>
  <c r="M32"/>
  <c r="L32"/>
  <c r="K32"/>
  <c r="I32"/>
  <c r="H32"/>
  <c r="G32"/>
  <c r="F32"/>
  <c r="D10"/>
  <c r="D9" i="41" s="1"/>
  <c r="D11" i="44"/>
  <c r="D12"/>
  <c r="D13"/>
  <c r="D14"/>
  <c r="D15"/>
  <c r="D16"/>
  <c r="D17"/>
  <c r="D18"/>
  <c r="D19"/>
  <c r="D20"/>
  <c r="D21"/>
  <c r="D23"/>
  <c r="D27"/>
  <c r="D26" i="41" s="1"/>
  <c r="D31" i="44"/>
  <c r="D30" i="41" s="1"/>
  <c r="C32" i="44"/>
  <c r="G3" i="24"/>
  <c r="O33" i="26"/>
  <c r="N33"/>
  <c r="M33"/>
  <c r="J33"/>
  <c r="G3" i="22"/>
  <c r="C44"/>
  <c r="E9" i="41"/>
  <c r="P21"/>
  <c r="O21"/>
  <c r="N21"/>
  <c r="M21"/>
  <c r="L21"/>
  <c r="K21"/>
  <c r="I21"/>
  <c r="H21"/>
  <c r="G21"/>
  <c r="F21"/>
  <c r="E21"/>
  <c r="C21"/>
  <c r="I22"/>
  <c r="H22"/>
  <c r="G22"/>
  <c r="F22"/>
  <c r="E22"/>
  <c r="D22"/>
  <c r="P20"/>
  <c r="O20"/>
  <c r="N20"/>
  <c r="M20"/>
  <c r="L20"/>
  <c r="K20"/>
  <c r="J20"/>
  <c r="I20"/>
  <c r="H20"/>
  <c r="G20"/>
  <c r="F20"/>
  <c r="E20"/>
  <c r="D20"/>
  <c r="P19"/>
  <c r="O19"/>
  <c r="N19"/>
  <c r="M19"/>
  <c r="L19"/>
  <c r="K19"/>
  <c r="J19"/>
  <c r="I19"/>
  <c r="H19"/>
  <c r="G19"/>
  <c r="F19"/>
  <c r="E19"/>
  <c r="D19"/>
  <c r="P18"/>
  <c r="O18"/>
  <c r="N18"/>
  <c r="M18"/>
  <c r="L18"/>
  <c r="K18"/>
  <c r="J18"/>
  <c r="I18"/>
  <c r="H18"/>
  <c r="G18"/>
  <c r="F18"/>
  <c r="E18"/>
  <c r="D18"/>
  <c r="P17"/>
  <c r="O17"/>
  <c r="N17"/>
  <c r="M17"/>
  <c r="L17"/>
  <c r="K17"/>
  <c r="J17"/>
  <c r="I17"/>
  <c r="H17"/>
  <c r="G17"/>
  <c r="F17"/>
  <c r="E17"/>
  <c r="D17"/>
  <c r="P16"/>
  <c r="O16"/>
  <c r="N16"/>
  <c r="M16"/>
  <c r="L16"/>
  <c r="K16"/>
  <c r="J16"/>
  <c r="I16"/>
  <c r="H16"/>
  <c r="G16"/>
  <c r="F16"/>
  <c r="E16"/>
  <c r="D16"/>
  <c r="P15"/>
  <c r="O15"/>
  <c r="N15"/>
  <c r="M15"/>
  <c r="L15"/>
  <c r="K15"/>
  <c r="J15"/>
  <c r="I15"/>
  <c r="H15"/>
  <c r="G15"/>
  <c r="F15"/>
  <c r="E15"/>
  <c r="D15"/>
  <c r="P14"/>
  <c r="O14"/>
  <c r="N14"/>
  <c r="M14"/>
  <c r="L14"/>
  <c r="K14"/>
  <c r="J14"/>
  <c r="I14"/>
  <c r="H14"/>
  <c r="G14"/>
  <c r="F14"/>
  <c r="E14"/>
  <c r="D14"/>
  <c r="P13"/>
  <c r="O13"/>
  <c r="N13"/>
  <c r="M13"/>
  <c r="L13"/>
  <c r="K13"/>
  <c r="J13"/>
  <c r="I13"/>
  <c r="H13"/>
  <c r="G13"/>
  <c r="F13"/>
  <c r="D13"/>
  <c r="P12"/>
  <c r="O12"/>
  <c r="N12"/>
  <c r="M12"/>
  <c r="L12"/>
  <c r="K12"/>
  <c r="J12"/>
  <c r="I12"/>
  <c r="H12"/>
  <c r="G12"/>
  <c r="F12"/>
  <c r="E12"/>
  <c r="D12"/>
  <c r="P11"/>
  <c r="O11"/>
  <c r="N11"/>
  <c r="M11"/>
  <c r="L11"/>
  <c r="K11"/>
  <c r="J11"/>
  <c r="I11"/>
  <c r="H11"/>
  <c r="G11"/>
  <c r="F11"/>
  <c r="E11"/>
  <c r="D11"/>
  <c r="P10"/>
  <c r="O10"/>
  <c r="N10"/>
  <c r="M10"/>
  <c r="M31" s="1"/>
  <c r="L10"/>
  <c r="K10"/>
  <c r="J10"/>
  <c r="I10"/>
  <c r="I31" s="1"/>
  <c r="H10"/>
  <c r="G10"/>
  <c r="F10"/>
  <c r="E10"/>
  <c r="P9"/>
  <c r="P31" s="1"/>
  <c r="O9"/>
  <c r="N9"/>
  <c r="N31" s="1"/>
  <c r="M9"/>
  <c r="L9"/>
  <c r="L31" s="1"/>
  <c r="K9"/>
  <c r="J9"/>
  <c r="I9"/>
  <c r="H9"/>
  <c r="H31" s="1"/>
  <c r="G9"/>
  <c r="F9"/>
  <c r="F31" s="1"/>
  <c r="C22"/>
  <c r="C20"/>
  <c r="C19"/>
  <c r="C18"/>
  <c r="C17"/>
  <c r="C16"/>
  <c r="C15"/>
  <c r="C14"/>
  <c r="C13"/>
  <c r="C12"/>
  <c r="C11"/>
  <c r="C10"/>
  <c r="C9"/>
  <c r="D42"/>
  <c r="C42"/>
  <c r="O31"/>
  <c r="K31"/>
  <c r="G3"/>
  <c r="D15" i="12"/>
  <c r="D27"/>
  <c r="D25"/>
  <c r="D17"/>
  <c r="D14"/>
  <c r="D8"/>
  <c r="C31"/>
  <c r="G31"/>
  <c r="D13"/>
  <c r="D16"/>
  <c r="D11"/>
  <c r="D20"/>
  <c r="D28"/>
  <c r="D26"/>
  <c r="D18"/>
  <c r="E31"/>
  <c r="D15" i="15"/>
  <c r="L17" i="26" s="1"/>
  <c r="L16" i="22" s="1"/>
  <c r="D30" i="15"/>
  <c r="L32" i="26" s="1"/>
  <c r="L31" i="22" s="1"/>
  <c r="D26" i="15"/>
  <c r="L28" i="26" s="1"/>
  <c r="L27" i="22" s="1"/>
  <c r="D23" i="15"/>
  <c r="L25" i="26" s="1"/>
  <c r="L24" i="22" s="1"/>
  <c r="D22" i="15"/>
  <c r="L24" i="26" s="1"/>
  <c r="L23" i="22" s="1"/>
  <c r="D21" i="15"/>
  <c r="L23" i="26" s="1"/>
  <c r="L22" i="22" s="1"/>
  <c r="D18" i="15"/>
  <c r="L20" i="26" s="1"/>
  <c r="L19" i="22" s="1"/>
  <c r="D12" i="15"/>
  <c r="L14" i="26" s="1"/>
  <c r="L13" i="22" s="1"/>
  <c r="D11" i="15"/>
  <c r="L13" i="26" s="1"/>
  <c r="L12" i="22" s="1"/>
  <c r="D9" i="15"/>
  <c r="L11" i="26" s="1"/>
  <c r="L10" i="22" s="1"/>
  <c r="D8" i="15"/>
  <c r="L10" i="26" s="1"/>
  <c r="L9" i="22" s="1"/>
  <c r="G31" i="15"/>
  <c r="D19"/>
  <c r="L21" i="26" s="1"/>
  <c r="L20" i="22" s="1"/>
  <c r="D16" i="15"/>
  <c r="L18" i="26" s="1"/>
  <c r="L17" i="22" s="1"/>
  <c r="F31" i="15"/>
  <c r="D31"/>
  <c r="C31"/>
  <c r="D14" i="47"/>
  <c r="D25"/>
  <c r="D22"/>
  <c r="D21"/>
  <c r="D20"/>
  <c r="D19"/>
  <c r="D18"/>
  <c r="D17"/>
  <c r="D16"/>
  <c r="D15"/>
  <c r="D13"/>
  <c r="D12"/>
  <c r="D11"/>
  <c r="D10"/>
  <c r="G30"/>
  <c r="E30"/>
  <c r="D8"/>
  <c r="D29"/>
  <c r="D30"/>
  <c r="C30"/>
  <c r="D15" i="17"/>
  <c r="G17" i="26" s="1"/>
  <c r="G16" i="22" s="1"/>
  <c r="D26" i="17"/>
  <c r="G28" i="26" s="1"/>
  <c r="G27" i="22" s="1"/>
  <c r="D21" i="17"/>
  <c r="G23" i="26" s="1"/>
  <c r="G22" i="22" s="1"/>
  <c r="D18" i="17"/>
  <c r="G20" i="26" s="1"/>
  <c r="G19" i="22" s="1"/>
  <c r="D12" i="17"/>
  <c r="G14" i="26" s="1"/>
  <c r="G13" i="22" s="1"/>
  <c r="D11" i="17"/>
  <c r="G13" i="26" s="1"/>
  <c r="G12" i="22" s="1"/>
  <c r="D8" i="17"/>
  <c r="G10" i="26" s="1"/>
  <c r="G9" i="22" s="1"/>
  <c r="D20" i="17"/>
  <c r="G22" i="26" s="1"/>
  <c r="G21" i="22" s="1"/>
  <c r="D16" i="17"/>
  <c r="G18" i="26" s="1"/>
  <c r="G17" i="22" s="1"/>
  <c r="C31" i="17"/>
  <c r="H31"/>
  <c r="F31"/>
  <c r="D30" i="11"/>
  <c r="F32" i="26" s="1"/>
  <c r="D23" i="11"/>
  <c r="F25" i="26" s="1"/>
  <c r="F24" i="22" s="1"/>
  <c r="D22" i="11"/>
  <c r="F24" i="26" s="1"/>
  <c r="F23" i="22" s="1"/>
  <c r="D21" i="11"/>
  <c r="F23" i="26" s="1"/>
  <c r="F22" i="22" s="1"/>
  <c r="D18" i="11"/>
  <c r="F20" i="26" s="1"/>
  <c r="F19" i="22" s="1"/>
  <c r="D17" i="11"/>
  <c r="F19" i="26" s="1"/>
  <c r="F18" i="22" s="1"/>
  <c r="D16" i="11"/>
  <c r="F18" i="26" s="1"/>
  <c r="F17" i="22" s="1"/>
  <c r="D13" i="11"/>
  <c r="F15" i="26" s="1"/>
  <c r="F14" i="22" s="1"/>
  <c r="D12" i="11"/>
  <c r="F14" i="26" s="1"/>
  <c r="F13" i="22" s="1"/>
  <c r="D11" i="11"/>
  <c r="F13" i="26" s="1"/>
  <c r="F12" i="22" s="1"/>
  <c r="D9" i="11"/>
  <c r="F11" i="26" s="1"/>
  <c r="F10" i="22" s="1"/>
  <c r="D8" i="11"/>
  <c r="F10" i="26" s="1"/>
  <c r="F9" i="22" s="1"/>
  <c r="D19" i="11"/>
  <c r="F21" i="26" s="1"/>
  <c r="F20" i="22" s="1"/>
  <c r="D26" i="11"/>
  <c r="F28" i="26" s="1"/>
  <c r="G31" i="11"/>
  <c r="C31"/>
  <c r="D22" i="39"/>
  <c r="I24" i="26" s="1"/>
  <c r="I23" i="22" s="1"/>
  <c r="D17" i="39"/>
  <c r="I19" i="26" s="1"/>
  <c r="I18" i="22" s="1"/>
  <c r="D20" i="39"/>
  <c r="I22" i="26" s="1"/>
  <c r="I21" i="22" s="1"/>
  <c r="E31" i="39"/>
  <c r="F31"/>
  <c r="D16"/>
  <c r="I18" i="26" s="1"/>
  <c r="I17" i="22" s="1"/>
  <c r="D18" i="39"/>
  <c r="I20" i="26" s="1"/>
  <c r="I19" i="22" s="1"/>
  <c r="D19" i="39"/>
  <c r="I21" i="26" s="1"/>
  <c r="I20" i="22" s="1"/>
  <c r="D21" i="39"/>
  <c r="I23" i="26" s="1"/>
  <c r="I22" i="22" s="1"/>
  <c r="D23" i="39"/>
  <c r="I25" i="26" s="1"/>
  <c r="I24" i="22" s="1"/>
  <c r="D8" i="39"/>
  <c r="I10" i="26" s="1"/>
  <c r="I9" i="22" s="1"/>
  <c r="D9" i="39"/>
  <c r="I11" i="26" s="1"/>
  <c r="I10" i="22" s="1"/>
  <c r="D11" i="39"/>
  <c r="I13" i="26" s="1"/>
  <c r="I12" i="22" s="1"/>
  <c r="D12" i="39"/>
  <c r="I14" i="26" s="1"/>
  <c r="I13" i="22" s="1"/>
  <c r="D26" i="39"/>
  <c r="I28" i="26" s="1"/>
  <c r="I27" i="22" s="1"/>
  <c r="D31" i="39"/>
  <c r="C31"/>
  <c r="D15" i="31"/>
  <c r="H17" i="26" s="1"/>
  <c r="H16" i="22" s="1"/>
  <c r="D30" i="31"/>
  <c r="H32" i="26" s="1"/>
  <c r="H31" i="22" s="1"/>
  <c r="D26" i="31"/>
  <c r="H28" i="26" s="1"/>
  <c r="H27" i="22" s="1"/>
  <c r="D23" i="31"/>
  <c r="H25" i="26" s="1"/>
  <c r="H24" i="22" s="1"/>
  <c r="D22" i="31"/>
  <c r="H24" i="26" s="1"/>
  <c r="H23" i="22" s="1"/>
  <c r="D21" i="31"/>
  <c r="H23" i="26" s="1"/>
  <c r="H22" i="22" s="1"/>
  <c r="D20" i="31"/>
  <c r="H22" i="26" s="1"/>
  <c r="H21" i="22" s="1"/>
  <c r="D19" i="31"/>
  <c r="H21" i="26" s="1"/>
  <c r="H20" i="22" s="1"/>
  <c r="D18" i="31"/>
  <c r="H20" i="26" s="1"/>
  <c r="H19" i="22" s="1"/>
  <c r="D17" i="31"/>
  <c r="H19" i="26" s="1"/>
  <c r="H18" i="22" s="1"/>
  <c r="D12" i="31"/>
  <c r="H14" i="26" s="1"/>
  <c r="H13" i="22" s="1"/>
  <c r="D11" i="31"/>
  <c r="H13" i="26" s="1"/>
  <c r="H12" i="22" s="1"/>
  <c r="D9" i="31"/>
  <c r="H11" i="26" s="1"/>
  <c r="H10" i="22" s="1"/>
  <c r="D8" i="31"/>
  <c r="H10" i="26" s="1"/>
  <c r="H9" i="22" s="1"/>
  <c r="D13" i="31"/>
  <c r="H15" i="26" s="1"/>
  <c r="H14" i="22" s="1"/>
  <c r="G31" i="31"/>
  <c r="C31"/>
  <c r="E13" i="41" l="1"/>
  <c r="C33" i="26"/>
  <c r="D26" i="24"/>
  <c r="D30" i="46"/>
  <c r="E31" i="41"/>
  <c r="E33" i="26"/>
  <c r="D31" i="31"/>
  <c r="E14" i="22"/>
  <c r="D22" i="24"/>
  <c r="J21" i="22"/>
  <c r="D31" i="16"/>
  <c r="O32" i="22"/>
  <c r="D16" i="26"/>
  <c r="D27"/>
  <c r="J22" i="42"/>
  <c r="D15" i="22"/>
  <c r="P30"/>
  <c r="P32" s="1"/>
  <c r="P33" i="26"/>
  <c r="J23" i="22"/>
  <c r="D24" i="24"/>
  <c r="L25" i="22"/>
  <c r="D26" i="26"/>
  <c r="D25" i="22"/>
  <c r="K14"/>
  <c r="K32" s="1"/>
  <c r="K33" i="26"/>
  <c r="J20" i="22"/>
  <c r="D20" s="1"/>
  <c r="D21" i="24"/>
  <c r="D18"/>
  <c r="J17" i="22"/>
  <c r="D17" s="1"/>
  <c r="D15" i="24"/>
  <c r="J14" i="22"/>
  <c r="J12"/>
  <c r="D13" i="24"/>
  <c r="J10" i="22"/>
  <c r="D11" i="24"/>
  <c r="D31" i="17"/>
  <c r="D33" i="25"/>
  <c r="D31" i="12"/>
  <c r="C26" i="41"/>
  <c r="C31" s="1"/>
  <c r="D31" i="11"/>
  <c r="G31" i="41"/>
  <c r="D22" i="44"/>
  <c r="J32"/>
  <c r="J21" i="41"/>
  <c r="J31" s="1"/>
  <c r="C32" i="22"/>
  <c r="C33" i="24"/>
  <c r="E10" i="22"/>
  <c r="E32" s="1"/>
  <c r="C3" i="46"/>
  <c r="B3" i="16"/>
  <c r="H32" i="22"/>
  <c r="I32"/>
  <c r="D22"/>
  <c r="D23"/>
  <c r="D24"/>
  <c r="D21"/>
  <c r="L32"/>
  <c r="D32" i="26"/>
  <c r="F31" i="22"/>
  <c r="D32" i="24"/>
  <c r="J31" i="22"/>
  <c r="D29" i="26"/>
  <c r="G28" i="22"/>
  <c r="D30" i="26"/>
  <c r="G29" i="22"/>
  <c r="D29" i="24"/>
  <c r="J28" i="22"/>
  <c r="D30" i="24"/>
  <c r="J29" i="22"/>
  <c r="F30"/>
  <c r="D31" i="26"/>
  <c r="D31" i="24"/>
  <c r="J30" i="22"/>
  <c r="D28" i="26"/>
  <c r="D9" i="22"/>
  <c r="D12"/>
  <c r="D13"/>
  <c r="D18"/>
  <c r="D19"/>
  <c r="D16"/>
  <c r="D18" i="26"/>
  <c r="D21"/>
  <c r="D22"/>
  <c r="D24"/>
  <c r="D20"/>
  <c r="D19"/>
  <c r="D17"/>
  <c r="D15"/>
  <c r="D14"/>
  <c r="D13"/>
  <c r="D11"/>
  <c r="D10"/>
  <c r="F33"/>
  <c r="G33"/>
  <c r="H33"/>
  <c r="I33"/>
  <c r="L33"/>
  <c r="D32" i="43"/>
  <c r="D23" i="26"/>
  <c r="D25"/>
  <c r="D28" i="24"/>
  <c r="D23"/>
  <c r="D20"/>
  <c r="D17"/>
  <c r="D16"/>
  <c r="D14"/>
  <c r="J33"/>
  <c r="F27" i="22"/>
  <c r="D27" s="1"/>
  <c r="N26"/>
  <c r="N32" s="1"/>
  <c r="D23" i="41"/>
  <c r="D28"/>
  <c r="A3" i="56" l="1"/>
  <c r="D14" i="22"/>
  <c r="A3" i="50"/>
  <c r="A3" i="51"/>
  <c r="D22" i="42"/>
  <c r="D32" s="1"/>
  <c r="J32"/>
  <c r="D32" i="44"/>
  <c r="D10" i="22"/>
  <c r="D33" i="24"/>
  <c r="A3" i="39"/>
  <c r="A3" i="14"/>
  <c r="A3" i="10"/>
  <c r="C3" i="47" s="1"/>
  <c r="A3" i="45"/>
  <c r="A3" i="15"/>
  <c r="J32" i="22"/>
  <c r="F32"/>
  <c r="D33" i="26"/>
  <c r="D30" i="22"/>
  <c r="D29"/>
  <c r="D28"/>
  <c r="D31"/>
  <c r="D26"/>
  <c r="G32"/>
  <c r="D21" i="41" l="1"/>
  <c r="D31" s="1"/>
  <c r="D43" s="1"/>
  <c r="D32" i="22"/>
  <c r="D45" s="1"/>
</calcChain>
</file>

<file path=xl/sharedStrings.xml><?xml version="1.0" encoding="utf-8"?>
<sst xmlns="http://schemas.openxmlformats.org/spreadsheetml/2006/main" count="1183" uniqueCount="200">
  <si>
    <t>รายการ</t>
  </si>
  <si>
    <t>ประมาณการ</t>
  </si>
  <si>
    <t>รวม</t>
  </si>
  <si>
    <t>การศึกษา</t>
  </si>
  <si>
    <t>สาธารณสุข</t>
  </si>
  <si>
    <t>การเกษตร</t>
  </si>
  <si>
    <t>การพาณิชย์</t>
  </si>
  <si>
    <t>งบกลาง</t>
  </si>
  <si>
    <t>รายจ่าย</t>
  </si>
  <si>
    <t>รายจ่ายอื่น</t>
  </si>
  <si>
    <t>รายรับ</t>
  </si>
  <si>
    <t>ภาษีอากร</t>
  </si>
  <si>
    <t>รายได้จากสาธารณูปโภค</t>
  </si>
  <si>
    <t>รายได้เบ็ดเตล็ด</t>
  </si>
  <si>
    <t>รัฐบาลจัดสรรให้</t>
  </si>
  <si>
    <t>อุดหนุนทั่วไป</t>
  </si>
  <si>
    <t>อุดหนุนเฉพาะกิจ</t>
  </si>
  <si>
    <t>รวมรายรับ</t>
  </si>
  <si>
    <t>บริหารงาน</t>
  </si>
  <si>
    <t>ทั่วไป</t>
  </si>
  <si>
    <t>การรักษา</t>
  </si>
  <si>
    <t>ความสงบ</t>
  </si>
  <si>
    <t>ภายใน</t>
  </si>
  <si>
    <t>สังคม</t>
  </si>
  <si>
    <t>สงเคราะห์</t>
  </si>
  <si>
    <t>และชุมชน</t>
  </si>
  <si>
    <t>เคหะ</t>
  </si>
  <si>
    <t>สร้างความ</t>
  </si>
  <si>
    <t>ของชุมขน</t>
  </si>
  <si>
    <t>เข้มแข็ง</t>
  </si>
  <si>
    <t>การศาสนา</t>
  </si>
  <si>
    <t>นันทนาการ</t>
  </si>
  <si>
    <t>วัฒนธรรมและ</t>
  </si>
  <si>
    <t>อุตสาหกรรม</t>
  </si>
  <si>
    <t>และการโยธา</t>
  </si>
  <si>
    <t>รายได้จากทรัพย์สิน</t>
  </si>
  <si>
    <t>งานวางแผนสถิติ</t>
  </si>
  <si>
    <t>และวิชาการ</t>
  </si>
  <si>
    <t>งานบริหารงานคลัง</t>
  </si>
  <si>
    <t>งานเทศกิจ</t>
  </si>
  <si>
    <t>งานระดับ</t>
  </si>
  <si>
    <t>งานไฟฟ้าถนน</t>
  </si>
  <si>
    <t>งานสวนสาธารณะ</t>
  </si>
  <si>
    <t>งานบำบัด</t>
  </si>
  <si>
    <t>น้ำเสีย</t>
  </si>
  <si>
    <t>งานกีฬาและ</t>
  </si>
  <si>
    <t>งานศาสนา</t>
  </si>
  <si>
    <t>งานวิชาการวางแผน</t>
  </si>
  <si>
    <t>งานส่งเสริมการเกษตร</t>
  </si>
  <si>
    <t>งานอนุรักษ์แหล่งน้ำ</t>
  </si>
  <si>
    <t>และป่าไม้</t>
  </si>
  <si>
    <t xml:space="preserve">       งบแสดงผลการดำเนินงานจ่ายจากเงินรายรับ</t>
  </si>
  <si>
    <t xml:space="preserve">                </t>
  </si>
  <si>
    <t>ค่าธรรมเนียมค่าปรับ และใบอนุญาต</t>
  </si>
  <si>
    <t xml:space="preserve">                สำนักงานปลัด</t>
  </si>
  <si>
    <t>งานโรงพยาบาล</t>
  </si>
  <si>
    <t>งานศูนย์บริการ</t>
  </si>
  <si>
    <t>เกี่ยวกับการศึกษา</t>
  </si>
  <si>
    <t>งานศึกษา</t>
  </si>
  <si>
    <t>ไม่กำหนดระดับ</t>
  </si>
  <si>
    <t>เกี่ยวกับสาธารณสุข</t>
  </si>
  <si>
    <t>รายรับสูงกว่าหรือ (ต่ำกว่า)รายจ่าย</t>
  </si>
  <si>
    <t>( 00110 )</t>
  </si>
  <si>
    <t>( 00120 )</t>
  </si>
  <si>
    <t>( 00210 )</t>
  </si>
  <si>
    <t>( 00220 )</t>
  </si>
  <si>
    <t>( 00230 )</t>
  </si>
  <si>
    <t>( 00240 )</t>
  </si>
  <si>
    <t>( 00250 )</t>
  </si>
  <si>
    <t>( 00260 )</t>
  </si>
  <si>
    <t>( 00320 )</t>
  </si>
  <si>
    <t>( 00330 )</t>
  </si>
  <si>
    <t>( 00410 )</t>
  </si>
  <si>
    <t xml:space="preserve">                ส่วนการคลัง</t>
  </si>
  <si>
    <t xml:space="preserve">                ส่วนโยธา</t>
  </si>
  <si>
    <t>( 00310 )</t>
  </si>
  <si>
    <t xml:space="preserve"> ( 00111 )</t>
  </si>
  <si>
    <t>( 00112 )</t>
  </si>
  <si>
    <t>( 00113 )</t>
  </si>
  <si>
    <t>งานบริหาร</t>
  </si>
  <si>
    <t>งานบริหารงานทั่วไปเกี่ยวกับ</t>
  </si>
  <si>
    <t>การรักษาความสงบภายใน</t>
  </si>
  <si>
    <t>( 00121 )</t>
  </si>
  <si>
    <t>( 00122 )</t>
  </si>
  <si>
    <t>งานป้องกันภัยฝ่ายพลเรือน</t>
  </si>
  <si>
    <t>และระงับอัคคีภัย</t>
  </si>
  <si>
    <t>( 00123 )</t>
  </si>
  <si>
    <t>งานบริหารทั่วไป</t>
  </si>
  <si>
    <t>( 00211 )</t>
  </si>
  <si>
    <t>งานระดับก่อนวัยเรียน</t>
  </si>
  <si>
    <t>และประถมศึกษา</t>
  </si>
  <si>
    <t>( 00212 )</t>
  </si>
  <si>
    <t>มัธยมศึกษา</t>
  </si>
  <si>
    <t>( 00213 )</t>
  </si>
  <si>
    <t>( 00214 )</t>
  </si>
  <si>
    <t>( 00222 )</t>
  </si>
  <si>
    <t>( 00221 )</t>
  </si>
  <si>
    <t>งานบริการสาธารณสุข</t>
  </si>
  <si>
    <t>และงานสาธารณสุขอื่น</t>
  </si>
  <si>
    <t>( 00223 )</t>
  </si>
  <si>
    <t>( 00224 )</t>
  </si>
  <si>
    <t>เกี่ยวกับเคหะและชุมชน</t>
  </si>
  <si>
    <t>( 00241 )</t>
  </si>
  <si>
    <t>( 00242 )</t>
  </si>
  <si>
    <t>( 00243 )</t>
  </si>
  <si>
    <t>งานกำจัดขยะ</t>
  </si>
  <si>
    <t>มูลฝอยและสิ่งปฏิกูล</t>
  </si>
  <si>
    <t>( 00244 )</t>
  </si>
  <si>
    <t>( 00245 )</t>
  </si>
  <si>
    <t>ของชุมชน</t>
  </si>
  <si>
    <t>งานบริหารทั่วไปเกี่ยวกับ</t>
  </si>
  <si>
    <t>ศาสนาวัฒนธรรมและ</t>
  </si>
  <si>
    <t>นันทนาการ ( 00261 )</t>
  </si>
  <si>
    <t>( 00262 )</t>
  </si>
  <si>
    <t>วัฒนธรรมท้องถิ่น</t>
  </si>
  <si>
    <t>( 00263 )</t>
  </si>
  <si>
    <t>และส่งเสริมการท่อง</t>
  </si>
  <si>
    <t>เที่ยว ( 00264 )</t>
  </si>
  <si>
    <t>( 00321 )</t>
  </si>
  <si>
    <t xml:space="preserve">( 00322 ) </t>
  </si>
  <si>
    <t>( 00411 )</t>
  </si>
  <si>
    <t>สังคมสงเคราะห์</t>
  </si>
  <si>
    <t>( 00231 )</t>
  </si>
  <si>
    <t>งานสวัสดิการสังคมและ</t>
  </si>
  <si>
    <t xml:space="preserve">( 00232 ) </t>
  </si>
  <si>
    <t xml:space="preserve">ค่าครุภัณฑ์  </t>
  </si>
  <si>
    <t>ค่าวัสดุ   ( ท )</t>
  </si>
  <si>
    <t>เงินอุดหนุน   ( ท )</t>
  </si>
  <si>
    <t>ค่าครุภัณฑ์   ( ท )</t>
  </si>
  <si>
    <t>ค่าใช้สอย   ( ท )</t>
  </si>
  <si>
    <t>( 00251 )</t>
  </si>
  <si>
    <t>งานส่งเสริมและสนับสนุน</t>
  </si>
  <si>
    <t>ความเข้มแข็งชุมชน</t>
  </si>
  <si>
    <t xml:space="preserve">( 00252 ) </t>
  </si>
  <si>
    <t xml:space="preserve">ค่าตอบแทน </t>
  </si>
  <si>
    <t xml:space="preserve">ค่าวัสดุ </t>
  </si>
  <si>
    <t xml:space="preserve">ค่าสาธารณูปโภค </t>
  </si>
  <si>
    <t xml:space="preserve">เงินอุดหนุน </t>
  </si>
  <si>
    <t xml:space="preserve">       งบแสดงผลการดำเนินงานจ่ายจาก     เงินสะสม</t>
  </si>
  <si>
    <t xml:space="preserve">         งบแสดงผลการดำเนินงานจ่ายจาก  เงินสะสม</t>
  </si>
  <si>
    <t xml:space="preserve">       งบแสดงผลการดำเนินงานจ่ายจาก   เงินสะสม</t>
  </si>
  <si>
    <t xml:space="preserve">        งบแสดงผลการดำเนินงานจ่ายจาก  เงินสะสม</t>
  </si>
  <si>
    <t xml:space="preserve">                                                รายงานรายจ่ายในการดำเนินงานที่จ่ายจาก  เงินสะสม  ตามแผนงาน งานบริหารทั่วไป</t>
  </si>
  <si>
    <t>รายจ่ายอื่น   ( ท )</t>
  </si>
  <si>
    <t>ค่าที่ดินและสิ่งก่อสร้าง  ( ท )</t>
  </si>
  <si>
    <t>ค่าใช้สอย   ( ก )</t>
  </si>
  <si>
    <t xml:space="preserve">ค่าใช้สอย </t>
  </si>
  <si>
    <t>ค่าธรรมเนียม  ค่าปรับและใบอนุญาต</t>
  </si>
  <si>
    <t>รายได้จากสาธารณูปโภคและการพาณิชย์</t>
  </si>
  <si>
    <t>รายได้จากทุน</t>
  </si>
  <si>
    <t>รายได้ที่รัฐบาลเก็บแล้วจัดสรรให้ อปท.</t>
  </si>
  <si>
    <t>รายได้ที่รัฐบาลอุดหนุนให้ อปท.</t>
  </si>
  <si>
    <t>งบกลาง ( ท )</t>
  </si>
  <si>
    <t>เงินเดือน ( ฝ่ายการเมือง )</t>
  </si>
  <si>
    <t>เงินเดือน ( ฝ่ายประจำ )</t>
  </si>
  <si>
    <t>ค่าตอบแทน ( ท )</t>
  </si>
  <si>
    <t>ค่าที่ดินและสิ่งก่อสร้าง</t>
  </si>
  <si>
    <t>ค่าที่ดินและสิ่งก่อสร้าง  ( ก )</t>
  </si>
  <si>
    <t>งบกลาง ( ก )</t>
  </si>
  <si>
    <t>งบประมาณ</t>
  </si>
  <si>
    <t>อนุมัติ</t>
  </si>
  <si>
    <t xml:space="preserve">                                                       รายงานรายจ่ายในการดำเนินงานที่จ่ายจาก  เงินสะสม  ตามแผนงาน เคหะและชุมชน</t>
  </si>
  <si>
    <t xml:space="preserve">     องค์การบริหารส่วนตำบลไชยมนตรี  อำเภอเมืองนครศรีธรรมราช  จังหวัดนครศรีธรรมราช</t>
  </si>
  <si>
    <t xml:space="preserve">                                                  องค์การบริหารส่วนตำบลไชยมนตรี  อำเภอเมืองนครศรีธรรมราช  จังหวัดนครศรีธรรมราช</t>
  </si>
  <si>
    <t xml:space="preserve">                                              องค์การบริหารส่วนตำบลไชยมนตรี  อำเภอเมืองนครศรีธรรมราช  จังหวัดนครศรีธรรมราช</t>
  </si>
  <si>
    <t>องค์การบริหารส่วนตำบลไชยมนตรี  อำเภอเมืองนครศรีธรรมราช  จังหวัดนครศรีธรรมราช</t>
  </si>
  <si>
    <t>รายงานรายจ่ายในการดำเนินงานที่จ่ายจากเงินรายรับตามแผนงาน งานบริหารทั่วไป</t>
  </si>
  <si>
    <t>รายงานรายจ่ายในการดำเนินงานที่จ่ายจากเงินรายรับตามแผนงาน การรักษาความสงบภายใน</t>
  </si>
  <si>
    <t>รายงานรายจ่ายในการดำเนินงานที่จ่ายจากเงินรายรับตามแผนงาน การศึกษา</t>
  </si>
  <si>
    <t>รายงานรายจ่ายในการดำเนินงานที่จ่ายจากเงินรายรับตามแผนงาน สาธารณสุข</t>
  </si>
  <si>
    <t>รายงานรายจ่ายในการดำเนินงานที่จ่ายจากเงินรายรับตามแผนงาน สังคมสงเคราะห์</t>
  </si>
  <si>
    <t>รายงานรายจ่ายในการดำเนินงานที่จ่ายจากเงินรายรับตามแผนงาน เคหะและชุมชน</t>
  </si>
  <si>
    <t>รายงานรายจ่ายในการดำเนินงานที่จ่ายจากเงินรายรับตามแผนงาน สร้างความเข้มแข็งของชุมชน</t>
  </si>
  <si>
    <t>รายงานรายจ่ายในการดำเนินงานที่จ่ายจากเงินรายรับตามแผนงาน การศาสนาวัฒนธรรมและนันทนาการ</t>
  </si>
  <si>
    <t>รายงานรายจ่ายในการดำเนินงานที่จ่ายจากเงินรายรับตามแผนงาน การเกษตร</t>
  </si>
  <si>
    <t>รายงานรายจ่ายในการดำเนินงานที่จ่ายจากเงินรายรับตามแผนงาน งบกลาง</t>
  </si>
  <si>
    <t>รายงานรายจ่ายในการดำเนินงานที่จ่ายจากเงินรายรับตามแผนงาน การพาณิชย์</t>
  </si>
  <si>
    <t>งานกิจการประปา</t>
  </si>
  <si>
    <t>( 00332 )</t>
  </si>
  <si>
    <t xml:space="preserve">  องค์การบริหารส่วนตำบลไชยมนตรี  อำเภอเมืองนครศรีธรรมราช  จังหวัดนครศรีธรรมราช</t>
  </si>
  <si>
    <t xml:space="preserve">   องค์การบริหารส่วนตำบลไชยมนตรี  อำเภอเมืองนครศรีธรรมราช  จังหวัดนครศรีธรรมราช</t>
  </si>
  <si>
    <t xml:space="preserve">                       องค์การบริหารส่วนตำบลไชยมนตรี  อำเภอเมืองนครศรีธรรมราช  จังหวัดนครศรีธรรมราช</t>
  </si>
  <si>
    <t xml:space="preserve">เงินเดือน ( ฝ่ายประจำ )           </t>
  </si>
  <si>
    <t xml:space="preserve">ค่าที่ดินและสิ่งก่อสร้าง              </t>
  </si>
  <si>
    <t xml:space="preserve">      องค์การบริหารส่วนตำบลไชยมนตรี  อำเภอเมืองนครศรีธรรมราช  จังหวัดนครศรีธรรมราช</t>
  </si>
  <si>
    <t xml:space="preserve">                          องค์การบริหารส่วนตำบลไชยมนตรี  อำเภอเมืองนครศรีธรรมราช  จังหวัดนครศรีธรรมราช</t>
  </si>
  <si>
    <t>งบกลาง (ก) เบี้ยยังชีพผู้สูงอายุ+คนพิการ+ประกันสังคมครู</t>
  </si>
  <si>
    <t>เงินเดือน ( ฝ่ายประจำ ) ( ก )</t>
  </si>
  <si>
    <t>รายงานรายจ่ายในการดำเนินงานที่จ่ายจาก  เงินสะสม  ตามแผนงาน งบกลาง</t>
  </si>
  <si>
    <t xml:space="preserve">งบกลาง (ก) </t>
  </si>
  <si>
    <t>เงินเดือน ( ฝ่ายประจำ )  ( ก )</t>
  </si>
  <si>
    <t>เงินเดือน ( ฝ่าย)ประจำ )  ( ก )</t>
  </si>
  <si>
    <t xml:space="preserve">ค่าใช้สอย                                             </t>
  </si>
  <si>
    <t xml:space="preserve">ค่าวัสดุ                                               </t>
  </si>
  <si>
    <t xml:space="preserve">ค่าที่ดินและสิ่งก่อสร้าง                         </t>
  </si>
  <si>
    <t>รายงานรายจ่ายในการดำเนินงานที่จ่ายจาก เงินอุดหนุนเฉพาะกิจ ตามแผนงาน งบกลาง</t>
  </si>
  <si>
    <t>รายงานรายจ่ายในการดำเนินงานที่จ่ายจาก เงินอุดหนุนโครงการป้องกันและแก้ไขปัญหายาเสพติด ตามแผนงาน สาธารณสุข</t>
  </si>
  <si>
    <t>รายงานรายจ่ายในการดำเนินงานที่จ่ายจาก เงินอุดหนุนเฉพาะกิจ ตามแผนงาน การศึกษา</t>
  </si>
  <si>
    <t xml:space="preserve"> ตั้งแต่วันที่   1  ตุลาคม  2555  ถึง   31  มกราคม  2556</t>
  </si>
  <si>
    <t>ตั้งแต่วันที่    1   ตุลาคม   2555   ถึงวันที่   31  มกราคม   2556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</si>
</sst>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9">
    <font>
      <sz val="16"/>
      <name val="Cordia New"/>
      <charset val="222"/>
    </font>
    <font>
      <sz val="16"/>
      <name val="Cordia New"/>
      <charset val="222"/>
    </font>
    <font>
      <b/>
      <sz val="16"/>
      <name val="Cordia New"/>
      <family val="2"/>
      <charset val="222"/>
    </font>
    <font>
      <b/>
      <u/>
      <sz val="16"/>
      <name val="Cordia New"/>
      <family val="2"/>
      <charset val="222"/>
    </font>
    <font>
      <sz val="16"/>
      <name val="Cordia New"/>
      <family val="2"/>
      <charset val="222"/>
    </font>
    <font>
      <b/>
      <sz val="14"/>
      <name val="Cordia New"/>
      <family val="2"/>
    </font>
    <font>
      <b/>
      <sz val="12"/>
      <name val="Cordia New"/>
      <family val="2"/>
    </font>
    <font>
      <b/>
      <sz val="16"/>
      <name val="Cordia New"/>
      <family val="2"/>
    </font>
    <font>
      <b/>
      <u/>
      <sz val="16"/>
      <name val="Cordia New"/>
      <family val="2"/>
    </font>
    <font>
      <sz val="16"/>
      <name val="Cordia New"/>
      <family val="2"/>
    </font>
    <font>
      <b/>
      <sz val="11"/>
      <name val="Cordia New"/>
      <family val="2"/>
    </font>
    <font>
      <b/>
      <sz val="14"/>
      <name val="Cordia New"/>
      <family val="2"/>
      <charset val="222"/>
    </font>
    <font>
      <i/>
      <sz val="16"/>
      <name val="Cordia New"/>
      <family val="2"/>
      <charset val="222"/>
    </font>
    <font>
      <sz val="8"/>
      <name val="Cordia New"/>
      <family val="2"/>
    </font>
    <font>
      <i/>
      <sz val="16"/>
      <name val="Cordia New"/>
      <family val="2"/>
    </font>
    <font>
      <i/>
      <sz val="16"/>
      <color indexed="10"/>
      <name val="Cordia New"/>
      <family val="2"/>
    </font>
    <font>
      <i/>
      <sz val="16"/>
      <color indexed="10"/>
      <name val="Cordia New"/>
      <family val="2"/>
      <charset val="222"/>
    </font>
    <font>
      <b/>
      <sz val="16"/>
      <color indexed="12"/>
      <name val="Cordia New"/>
      <family val="2"/>
      <charset val="222"/>
    </font>
    <font>
      <b/>
      <sz val="16"/>
      <color indexed="12"/>
      <name val="Cordia New"/>
      <family val="2"/>
    </font>
    <font>
      <sz val="12"/>
      <name val="Cordia New"/>
      <family val="2"/>
      <charset val="222"/>
    </font>
    <font>
      <i/>
      <sz val="12"/>
      <color indexed="10"/>
      <name val="Cordia New"/>
      <family val="2"/>
      <charset val="222"/>
    </font>
    <font>
      <sz val="12"/>
      <name val="Cordia New"/>
      <family val="2"/>
    </font>
    <font>
      <b/>
      <sz val="10"/>
      <name val="Cordia New"/>
      <family val="2"/>
    </font>
    <font>
      <sz val="11"/>
      <name val="Cordia New"/>
      <family val="2"/>
    </font>
    <font>
      <sz val="10"/>
      <name val="Cordia New"/>
      <family val="2"/>
    </font>
    <font>
      <sz val="11"/>
      <name val="Cordia New"/>
      <family val="2"/>
      <charset val="222"/>
    </font>
    <font>
      <sz val="10"/>
      <name val="Cordia New"/>
      <family val="2"/>
      <charset val="222"/>
    </font>
    <font>
      <b/>
      <sz val="12"/>
      <name val="Cordia New"/>
      <family val="2"/>
      <charset val="222"/>
    </font>
    <font>
      <b/>
      <sz val="11"/>
      <name val="Cordia New"/>
      <family val="2"/>
      <charset val="222"/>
    </font>
    <font>
      <b/>
      <sz val="10"/>
      <name val="Cordia New"/>
      <family val="2"/>
      <charset val="222"/>
    </font>
    <font>
      <b/>
      <u/>
      <sz val="14"/>
      <name val="Cordia New"/>
      <family val="2"/>
    </font>
    <font>
      <sz val="14"/>
      <name val="Cordia New"/>
      <family val="2"/>
    </font>
    <font>
      <i/>
      <sz val="12"/>
      <name val="Cordia New"/>
      <family val="2"/>
    </font>
    <font>
      <b/>
      <u/>
      <sz val="10"/>
      <name val="Cordia New"/>
      <family val="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i/>
      <sz val="12"/>
      <name val="Cordia New"/>
      <family val="2"/>
      <charset val="222"/>
    </font>
    <font>
      <b/>
      <sz val="15"/>
      <name val="Cordia New"/>
      <family val="2"/>
    </font>
    <font>
      <i/>
      <sz val="12"/>
      <color indexed="10"/>
      <name val="Cordia New"/>
      <family val="2"/>
    </font>
    <font>
      <b/>
      <sz val="10"/>
      <color indexed="12"/>
      <name val="Cordia New"/>
      <family val="2"/>
    </font>
    <font>
      <b/>
      <sz val="15"/>
      <color indexed="12"/>
      <name val="Cordia New"/>
      <family val="2"/>
      <charset val="222"/>
    </font>
    <font>
      <sz val="16"/>
      <color indexed="10"/>
      <name val="Cordia New"/>
      <family val="2"/>
      <charset val="222"/>
    </font>
    <font>
      <i/>
      <sz val="15"/>
      <color indexed="10"/>
      <name val="Cordia New"/>
      <family val="2"/>
    </font>
    <font>
      <sz val="12"/>
      <color indexed="10"/>
      <name val="Cordia New"/>
      <family val="2"/>
    </font>
    <font>
      <sz val="12"/>
      <color indexed="10"/>
      <name val="Cordia New"/>
      <family val="2"/>
      <charset val="222"/>
    </font>
    <font>
      <sz val="11"/>
      <color indexed="10"/>
      <name val="Cordia New"/>
      <family val="2"/>
    </font>
    <font>
      <b/>
      <sz val="9"/>
      <name val="Cordia New"/>
      <family val="2"/>
    </font>
    <font>
      <i/>
      <sz val="16"/>
      <color rgb="FFFF0000"/>
      <name val="Cordia New"/>
      <family val="2"/>
    </font>
    <font>
      <sz val="16"/>
      <color rgb="FFFF0000"/>
      <name val="Cordia New"/>
      <family val="2"/>
    </font>
    <font>
      <b/>
      <sz val="16"/>
      <color theme="3" tint="0.39997558519241921"/>
      <name val="Cordia New"/>
      <family val="2"/>
    </font>
    <font>
      <i/>
      <sz val="12"/>
      <color rgb="FFFF0000"/>
      <name val="Cordia New"/>
      <family val="2"/>
    </font>
    <font>
      <sz val="16"/>
      <color rgb="FF0070C0"/>
      <name val="Cordia New"/>
      <family val="2"/>
      <charset val="222"/>
    </font>
    <font>
      <sz val="16"/>
      <color rgb="FF0070C0"/>
      <name val="Cordia New"/>
      <family val="2"/>
    </font>
    <font>
      <b/>
      <sz val="14"/>
      <color theme="9" tint="-0.249977111117893"/>
      <name val="Cordia New"/>
      <family val="2"/>
    </font>
    <font>
      <i/>
      <sz val="14"/>
      <color rgb="FFFF0000"/>
      <name val="Cordia New"/>
      <family val="2"/>
    </font>
    <font>
      <sz val="14"/>
      <color rgb="FF0070C0"/>
      <name val="Cordia New"/>
      <family val="2"/>
    </font>
    <font>
      <i/>
      <sz val="14"/>
      <name val="Cordia New"/>
      <family val="2"/>
    </font>
    <font>
      <i/>
      <sz val="14"/>
      <color indexed="10"/>
      <name val="Cordia New"/>
      <family val="2"/>
    </font>
    <font>
      <b/>
      <sz val="14"/>
      <color rgb="FFFF66FF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9">
    <xf numFmtId="0" fontId="0" fillId="0" borderId="0" xfId="0"/>
    <xf numFmtId="43" fontId="2" fillId="0" borderId="0" xfId="1" applyFont="1"/>
    <xf numFmtId="43" fontId="4" fillId="0" borderId="0" xfId="1" applyFont="1"/>
    <xf numFmtId="43" fontId="4" fillId="0" borderId="1" xfId="1" applyFont="1" applyBorder="1"/>
    <xf numFmtId="43" fontId="7" fillId="0" borderId="0" xfId="1" applyFont="1"/>
    <xf numFmtId="43" fontId="6" fillId="0" borderId="1" xfId="1" applyFont="1" applyBorder="1" applyAlignment="1">
      <alignment horizontal="center"/>
    </xf>
    <xf numFmtId="43" fontId="9" fillId="0" borderId="0" xfId="1" applyFont="1"/>
    <xf numFmtId="43" fontId="9" fillId="0" borderId="1" xfId="1" applyFont="1" applyBorder="1"/>
    <xf numFmtId="43" fontId="11" fillId="0" borderId="2" xfId="1" applyFont="1" applyBorder="1" applyAlignment="1">
      <alignment vertical="center"/>
    </xf>
    <xf numFmtId="43" fontId="11" fillId="0" borderId="3" xfId="1" applyFont="1" applyBorder="1" applyAlignment="1">
      <alignment horizontal="center" vertical="center"/>
    </xf>
    <xf numFmtId="43" fontId="11" fillId="0" borderId="2" xfId="1" applyFont="1" applyBorder="1" applyAlignment="1">
      <alignment horizontal="center" vertical="center"/>
    </xf>
    <xf numFmtId="43" fontId="11" fillId="0" borderId="0" xfId="1" applyFont="1" applyAlignment="1">
      <alignment vertical="center"/>
    </xf>
    <xf numFmtId="43" fontId="11" fillId="0" borderId="0" xfId="1" applyFont="1" applyBorder="1" applyAlignment="1">
      <alignment vertical="center"/>
    </xf>
    <xf numFmtId="43" fontId="11" fillId="0" borderId="0" xfId="1" applyFont="1" applyBorder="1" applyAlignment="1">
      <alignment horizontal="center" vertical="center"/>
    </xf>
    <xf numFmtId="43" fontId="11" fillId="0" borderId="1" xfId="1" applyFont="1" applyBorder="1" applyAlignment="1">
      <alignment horizontal="center" vertical="center"/>
    </xf>
    <xf numFmtId="43" fontId="11" fillId="0" borderId="4" xfId="1" applyFont="1" applyBorder="1" applyAlignment="1">
      <alignment vertical="center"/>
    </xf>
    <xf numFmtId="43" fontId="11" fillId="0" borderId="5" xfId="1" applyFont="1" applyBorder="1" applyAlignment="1">
      <alignment vertical="center"/>
    </xf>
    <xf numFmtId="43" fontId="11" fillId="0" borderId="5" xfId="1" quotePrefix="1" applyFont="1" applyBorder="1" applyAlignment="1">
      <alignment horizontal="center" vertical="center"/>
    </xf>
    <xf numFmtId="43" fontId="11" fillId="0" borderId="4" xfId="1" quotePrefix="1" applyFont="1" applyBorder="1" applyAlignment="1">
      <alignment horizontal="center" vertical="center"/>
    </xf>
    <xf numFmtId="43" fontId="3" fillId="0" borderId="0" xfId="1" applyFont="1" applyAlignment="1">
      <alignment vertical="center"/>
    </xf>
    <xf numFmtId="43" fontId="4" fillId="0" borderId="0" xfId="1" applyFont="1" applyAlignment="1">
      <alignment vertical="center"/>
    </xf>
    <xf numFmtId="43" fontId="4" fillId="0" borderId="1" xfId="1" applyFont="1" applyBorder="1" applyAlignment="1">
      <alignment vertical="center"/>
    </xf>
    <xf numFmtId="43" fontId="9" fillId="0" borderId="0" xfId="1" applyFont="1" applyAlignment="1">
      <alignment vertical="center"/>
    </xf>
    <xf numFmtId="43" fontId="7" fillId="0" borderId="2" xfId="1" applyFont="1" applyBorder="1" applyAlignment="1">
      <alignment vertical="center"/>
    </xf>
    <xf numFmtId="43" fontId="7" fillId="0" borderId="3" xfId="1" applyFont="1" applyBorder="1" applyAlignment="1">
      <alignment horizontal="center" vertical="center"/>
    </xf>
    <xf numFmtId="43" fontId="7" fillId="0" borderId="2" xfId="1" applyFont="1" applyBorder="1" applyAlignment="1">
      <alignment horizontal="center" vertical="center"/>
    </xf>
    <xf numFmtId="43" fontId="6" fillId="0" borderId="3" xfId="1" applyFont="1" applyBorder="1" applyAlignment="1">
      <alignment horizontal="center" vertical="center"/>
    </xf>
    <xf numFmtId="43" fontId="7" fillId="0" borderId="0" xfId="1" applyFont="1" applyAlignment="1">
      <alignment vertical="center"/>
    </xf>
    <xf numFmtId="43" fontId="7" fillId="0" borderId="0" xfId="1" applyFont="1" applyBorder="1" applyAlignment="1">
      <alignment vertical="center"/>
    </xf>
    <xf numFmtId="43" fontId="7" fillId="0" borderId="0" xfId="1" applyFont="1" applyBorder="1" applyAlignment="1">
      <alignment horizontal="center" vertical="center"/>
    </xf>
    <xf numFmtId="43" fontId="7" fillId="0" borderId="1" xfId="1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43" fontId="7" fillId="0" borderId="4" xfId="1" applyFont="1" applyBorder="1" applyAlignment="1">
      <alignment vertical="center"/>
    </xf>
    <xf numFmtId="43" fontId="7" fillId="0" borderId="5" xfId="1" applyFont="1" applyBorder="1" applyAlignment="1">
      <alignment vertical="center"/>
    </xf>
    <xf numFmtId="43" fontId="7" fillId="0" borderId="5" xfId="1" quotePrefix="1" applyFont="1" applyBorder="1" applyAlignment="1">
      <alignment horizontal="center" vertical="center"/>
    </xf>
    <xf numFmtId="43" fontId="7" fillId="0" borderId="4" xfId="1" quotePrefix="1" applyFont="1" applyBorder="1" applyAlignment="1">
      <alignment horizontal="center" vertical="center"/>
    </xf>
    <xf numFmtId="43" fontId="8" fillId="0" borderId="0" xfId="1" applyFont="1" applyAlignment="1">
      <alignment vertical="center"/>
    </xf>
    <xf numFmtId="43" fontId="9" fillId="0" borderId="1" xfId="1" applyFont="1" applyBorder="1" applyAlignment="1">
      <alignment vertical="center"/>
    </xf>
    <xf numFmtId="43" fontId="9" fillId="0" borderId="0" xfId="1" applyFont="1" applyBorder="1" applyAlignment="1">
      <alignment vertical="center"/>
    </xf>
    <xf numFmtId="43" fontId="10" fillId="0" borderId="1" xfId="1" applyFont="1" applyBorder="1" applyAlignment="1">
      <alignment horizontal="center" vertical="center"/>
    </xf>
    <xf numFmtId="43" fontId="5" fillId="0" borderId="3" xfId="1" applyFont="1" applyBorder="1" applyAlignment="1">
      <alignment horizontal="center" vertical="center"/>
    </xf>
    <xf numFmtId="43" fontId="10" fillId="0" borderId="3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43" fontId="5" fillId="0" borderId="5" xfId="1" applyFont="1" applyBorder="1" applyAlignment="1">
      <alignment horizontal="center" vertical="center"/>
    </xf>
    <xf numFmtId="43" fontId="2" fillId="0" borderId="2" xfId="1" applyFont="1" applyBorder="1" applyAlignment="1">
      <alignment vertical="center"/>
    </xf>
    <xf numFmtId="43" fontId="2" fillId="0" borderId="3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0" xfId="1" applyFont="1" applyAlignment="1">
      <alignment vertical="center"/>
    </xf>
    <xf numFmtId="43" fontId="2" fillId="0" borderId="0" xfId="1" applyFont="1" applyBorder="1" applyAlignment="1">
      <alignment vertical="center"/>
    </xf>
    <xf numFmtId="43" fontId="2" fillId="0" borderId="0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4" xfId="1" applyFont="1" applyBorder="1" applyAlignment="1">
      <alignment vertical="center"/>
    </xf>
    <xf numFmtId="43" fontId="2" fillId="0" borderId="5" xfId="1" quotePrefix="1" applyFont="1" applyBorder="1" applyAlignment="1">
      <alignment horizontal="center" vertical="center"/>
    </xf>
    <xf numFmtId="43" fontId="2" fillId="0" borderId="4" xfId="1" quotePrefix="1" applyFont="1" applyBorder="1" applyAlignment="1">
      <alignment horizontal="center" vertical="center"/>
    </xf>
    <xf numFmtId="43" fontId="12" fillId="0" borderId="0" xfId="1" applyFont="1" applyAlignment="1">
      <alignment vertical="center"/>
    </xf>
    <xf numFmtId="43" fontId="12" fillId="0" borderId="1" xfId="1" applyFont="1" applyBorder="1" applyAlignment="1">
      <alignment vertical="center"/>
    </xf>
    <xf numFmtId="43" fontId="12" fillId="0" borderId="6" xfId="1" applyFont="1" applyBorder="1" applyAlignment="1">
      <alignment vertical="center"/>
    </xf>
    <xf numFmtId="43" fontId="4" fillId="0" borderId="6" xfId="1" applyFont="1" applyBorder="1" applyAlignment="1">
      <alignment vertical="center"/>
    </xf>
    <xf numFmtId="43" fontId="12" fillId="0" borderId="0" xfId="1" applyFont="1" applyBorder="1" applyAlignment="1">
      <alignment vertical="center"/>
    </xf>
    <xf numFmtId="43" fontId="4" fillId="0" borderId="0" xfId="1" applyFont="1" applyBorder="1" applyAlignment="1">
      <alignment vertical="center"/>
    </xf>
    <xf numFmtId="43" fontId="7" fillId="0" borderId="0" xfId="1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43" fontId="2" fillId="0" borderId="7" xfId="1" applyFont="1" applyBorder="1" applyAlignment="1">
      <alignment vertical="center"/>
    </xf>
    <xf numFmtId="43" fontId="7" fillId="0" borderId="7" xfId="1" applyFont="1" applyBorder="1" applyAlignment="1">
      <alignment vertical="center"/>
    </xf>
    <xf numFmtId="43" fontId="14" fillId="0" borderId="0" xfId="1" applyFont="1" applyAlignment="1">
      <alignment vertical="center"/>
    </xf>
    <xf numFmtId="43" fontId="14" fillId="0" borderId="1" xfId="1" applyFont="1" applyBorder="1" applyAlignment="1">
      <alignment vertical="center"/>
    </xf>
    <xf numFmtId="43" fontId="15" fillId="0" borderId="0" xfId="1" applyFont="1" applyAlignment="1">
      <alignment vertical="center"/>
    </xf>
    <xf numFmtId="43" fontId="16" fillId="0" borderId="0" xfId="1" applyFont="1" applyAlignment="1">
      <alignment vertical="center"/>
    </xf>
    <xf numFmtId="43" fontId="19" fillId="0" borderId="0" xfId="1" applyFont="1" applyAlignment="1">
      <alignment vertical="center"/>
    </xf>
    <xf numFmtId="43" fontId="20" fillId="0" borderId="0" xfId="1" applyFont="1" applyAlignment="1">
      <alignment vertical="center"/>
    </xf>
    <xf numFmtId="43" fontId="21" fillId="0" borderId="1" xfId="1" applyFont="1" applyBorder="1"/>
    <xf numFmtId="43" fontId="21" fillId="0" borderId="0" xfId="1" applyFont="1"/>
    <xf numFmtId="43" fontId="24" fillId="0" borderId="1" xfId="1" applyFont="1" applyBorder="1"/>
    <xf numFmtId="43" fontId="6" fillId="0" borderId="2" xfId="1" applyFont="1" applyBorder="1"/>
    <xf numFmtId="43" fontId="6" fillId="0" borderId="3" xfId="1" applyFont="1" applyBorder="1" applyAlignment="1">
      <alignment horizontal="center"/>
    </xf>
    <xf numFmtId="43" fontId="6" fillId="0" borderId="2" xfId="1" applyFont="1" applyBorder="1" applyAlignment="1">
      <alignment horizontal="center"/>
    </xf>
    <xf numFmtId="43" fontId="6" fillId="0" borderId="0" xfId="1" applyFont="1"/>
    <xf numFmtId="43" fontId="6" fillId="0" borderId="0" xfId="1" applyFont="1" applyBorder="1"/>
    <xf numFmtId="43" fontId="6" fillId="0" borderId="0" xfId="1" applyFont="1" applyBorder="1" applyAlignment="1">
      <alignment horizontal="center"/>
    </xf>
    <xf numFmtId="43" fontId="22" fillId="0" borderId="0" xfId="1" applyFont="1" applyBorder="1" applyAlignment="1">
      <alignment horizontal="center"/>
    </xf>
    <xf numFmtId="43" fontId="10" fillId="0" borderId="0" xfId="1" applyFont="1" applyBorder="1" applyAlignment="1">
      <alignment horizontal="center"/>
    </xf>
    <xf numFmtId="43" fontId="6" fillId="0" borderId="4" xfId="1" applyFont="1" applyBorder="1"/>
    <xf numFmtId="43" fontId="6" fillId="0" borderId="5" xfId="1" applyFont="1" applyBorder="1" applyAlignment="1">
      <alignment horizontal="center"/>
    </xf>
    <xf numFmtId="43" fontId="6" fillId="0" borderId="4" xfId="1" applyFont="1" applyBorder="1" applyAlignment="1">
      <alignment horizontal="center"/>
    </xf>
    <xf numFmtId="43" fontId="6" fillId="0" borderId="5" xfId="1" quotePrefix="1" applyFont="1" applyBorder="1" applyAlignment="1">
      <alignment horizontal="center"/>
    </xf>
    <xf numFmtId="43" fontId="6" fillId="0" borderId="4" xfId="1" quotePrefix="1" applyFont="1" applyBorder="1" applyAlignment="1">
      <alignment horizontal="center"/>
    </xf>
    <xf numFmtId="43" fontId="30" fillId="0" borderId="0" xfId="1" applyFont="1"/>
    <xf numFmtId="43" fontId="31" fillId="0" borderId="0" xfId="1" applyFont="1"/>
    <xf numFmtId="43" fontId="21" fillId="0" borderId="0" xfId="1" applyFont="1" applyAlignment="1">
      <alignment vertical="center"/>
    </xf>
    <xf numFmtId="43" fontId="32" fillId="0" borderId="0" xfId="1" applyFont="1" applyAlignment="1">
      <alignment vertical="center"/>
    </xf>
    <xf numFmtId="43" fontId="6" fillId="0" borderId="7" xfId="1" applyFont="1" applyBorder="1" applyAlignment="1">
      <alignment vertical="center"/>
    </xf>
    <xf numFmtId="43" fontId="22" fillId="0" borderId="0" xfId="1" applyFont="1"/>
    <xf numFmtId="43" fontId="22" fillId="0" borderId="0" xfId="1" applyFont="1" applyFill="1"/>
    <xf numFmtId="43" fontId="22" fillId="0" borderId="0" xfId="1" applyFont="1" applyAlignment="1">
      <alignment vertical="center"/>
    </xf>
    <xf numFmtId="43" fontId="22" fillId="0" borderId="2" xfId="1" applyFont="1" applyBorder="1"/>
    <xf numFmtId="43" fontId="22" fillId="0" borderId="2" xfId="1" applyFont="1" applyBorder="1" applyAlignment="1">
      <alignment horizontal="center"/>
    </xf>
    <xf numFmtId="43" fontId="22" fillId="0" borderId="3" xfId="1" applyFont="1" applyBorder="1" applyAlignment="1">
      <alignment horizontal="center"/>
    </xf>
    <xf numFmtId="43" fontId="22" fillId="0" borderId="0" xfId="1" applyFont="1" applyBorder="1"/>
    <xf numFmtId="43" fontId="22" fillId="0" borderId="1" xfId="1" applyFont="1" applyBorder="1" applyAlignment="1">
      <alignment horizontal="center"/>
    </xf>
    <xf numFmtId="43" fontId="22" fillId="0" borderId="4" xfId="1" applyFont="1" applyBorder="1"/>
    <xf numFmtId="43" fontId="22" fillId="0" borderId="4" xfId="1" applyFont="1" applyBorder="1" applyAlignment="1">
      <alignment horizontal="center"/>
    </xf>
    <xf numFmtId="43" fontId="22" fillId="0" borderId="5" xfId="1" applyFont="1" applyBorder="1" applyAlignment="1">
      <alignment horizontal="center"/>
    </xf>
    <xf numFmtId="43" fontId="22" fillId="0" borderId="5" xfId="1" quotePrefix="1" applyFont="1" applyBorder="1" applyAlignment="1">
      <alignment horizontal="center"/>
    </xf>
    <xf numFmtId="43" fontId="22" fillId="0" borderId="4" xfId="1" quotePrefix="1" applyFont="1" applyBorder="1" applyAlignment="1">
      <alignment horizontal="center"/>
    </xf>
    <xf numFmtId="43" fontId="33" fillId="0" borderId="0" xfId="1" applyFont="1"/>
    <xf numFmtId="43" fontId="24" fillId="0" borderId="0" xfId="1" applyFont="1"/>
    <xf numFmtId="43" fontId="21" fillId="0" borderId="1" xfId="1" applyFont="1" applyBorder="1" applyAlignment="1">
      <alignment vertical="center"/>
    </xf>
    <xf numFmtId="43" fontId="6" fillId="0" borderId="0" xfId="1" applyFont="1" applyAlignment="1">
      <alignment vertical="center"/>
    </xf>
    <xf numFmtId="43" fontId="10" fillId="0" borderId="7" xfId="1" applyFont="1" applyBorder="1" applyAlignment="1">
      <alignment vertical="center"/>
    </xf>
    <xf numFmtId="43" fontId="22" fillId="0" borderId="7" xfId="1" applyFont="1" applyBorder="1" applyAlignment="1">
      <alignment vertical="center"/>
    </xf>
    <xf numFmtId="43" fontId="21" fillId="0" borderId="0" xfId="1" applyFont="1" applyBorder="1" applyAlignment="1">
      <alignment vertical="center"/>
    </xf>
    <xf numFmtId="43" fontId="6" fillId="0" borderId="0" xfId="1" applyFont="1" applyBorder="1" applyAlignment="1">
      <alignment horizontal="center" vertical="center"/>
    </xf>
    <xf numFmtId="43" fontId="33" fillId="0" borderId="0" xfId="1" applyFont="1" applyAlignment="1">
      <alignment vertical="center"/>
    </xf>
    <xf numFmtId="43" fontId="24" fillId="0" borderId="0" xfId="1" applyFont="1" applyAlignment="1">
      <alignment vertical="center"/>
    </xf>
    <xf numFmtId="43" fontId="24" fillId="0" borderId="1" xfId="1" applyFont="1" applyBorder="1" applyAlignment="1">
      <alignment vertical="center"/>
    </xf>
    <xf numFmtId="43" fontId="23" fillId="0" borderId="0" xfId="1" applyFont="1" applyAlignment="1">
      <alignment vertical="center"/>
    </xf>
    <xf numFmtId="43" fontId="6" fillId="0" borderId="8" xfId="1" applyFont="1" applyBorder="1" applyAlignment="1">
      <alignment vertical="center"/>
    </xf>
    <xf numFmtId="43" fontId="6" fillId="0" borderId="8" xfId="1" applyFont="1" applyBorder="1" applyAlignment="1">
      <alignment horizontal="center" vertical="center"/>
    </xf>
    <xf numFmtId="43" fontId="6" fillId="0" borderId="9" xfId="1" applyFont="1" applyBorder="1" applyAlignment="1">
      <alignment vertical="center"/>
    </xf>
    <xf numFmtId="43" fontId="6" fillId="0" borderId="10" xfId="1" applyFont="1" applyBorder="1" applyAlignment="1">
      <alignment vertical="center"/>
    </xf>
    <xf numFmtId="43" fontId="7" fillId="0" borderId="0" xfId="1" applyFont="1" applyFill="1" applyAlignment="1">
      <alignment vertical="center"/>
    </xf>
    <xf numFmtId="43" fontId="36" fillId="0" borderId="0" xfId="1" applyFont="1" applyAlignment="1">
      <alignment vertical="center"/>
    </xf>
    <xf numFmtId="43" fontId="2" fillId="0" borderId="0" xfId="1" applyFont="1" applyFill="1" applyAlignment="1">
      <alignment vertical="center"/>
    </xf>
    <xf numFmtId="43" fontId="37" fillId="0" borderId="3" xfId="1" applyFont="1" applyBorder="1" applyAlignment="1">
      <alignment horizontal="center" vertical="center"/>
    </xf>
    <xf numFmtId="43" fontId="6" fillId="0" borderId="2" xfId="1" applyFont="1" applyBorder="1" applyAlignment="1">
      <alignment vertical="center"/>
    </xf>
    <xf numFmtId="43" fontId="6" fillId="0" borderId="2" xfId="1" applyFont="1" applyBorder="1" applyAlignment="1">
      <alignment horizontal="center" vertical="center"/>
    </xf>
    <xf numFmtId="43" fontId="6" fillId="0" borderId="0" xfId="1" applyFont="1" applyBorder="1" applyAlignment="1">
      <alignment vertical="center"/>
    </xf>
    <xf numFmtId="43" fontId="22" fillId="0" borderId="0" xfId="1" applyFont="1" applyBorder="1" applyAlignment="1">
      <alignment horizontal="center" vertical="center"/>
    </xf>
    <xf numFmtId="43" fontId="10" fillId="0" borderId="0" xfId="1" applyFont="1" applyBorder="1" applyAlignment="1">
      <alignment horizontal="center" vertical="center"/>
    </xf>
    <xf numFmtId="43" fontId="6" fillId="0" borderId="4" xfId="1" applyFont="1" applyBorder="1" applyAlignment="1">
      <alignment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quotePrefix="1" applyFont="1" applyBorder="1" applyAlignment="1">
      <alignment horizontal="center" vertical="center"/>
    </xf>
    <xf numFmtId="43" fontId="6" fillId="0" borderId="4" xfId="1" quotePrefix="1" applyFont="1" applyBorder="1" applyAlignment="1">
      <alignment horizontal="center" vertical="center"/>
    </xf>
    <xf numFmtId="43" fontId="30" fillId="0" borderId="0" xfId="1" applyFont="1" applyAlignment="1">
      <alignment vertical="center"/>
    </xf>
    <xf numFmtId="43" fontId="31" fillId="0" borderId="0" xfId="1" applyFont="1" applyAlignment="1">
      <alignment vertical="center"/>
    </xf>
    <xf numFmtId="43" fontId="23" fillId="0" borderId="1" xfId="1" applyFont="1" applyBorder="1" applyAlignment="1">
      <alignment vertical="center"/>
    </xf>
    <xf numFmtId="43" fontId="27" fillId="0" borderId="2" xfId="1" applyFont="1" applyBorder="1" applyAlignment="1">
      <alignment vertical="center"/>
    </xf>
    <xf numFmtId="43" fontId="27" fillId="0" borderId="3" xfId="1" applyFont="1" applyBorder="1" applyAlignment="1">
      <alignment horizontal="center" vertical="center"/>
    </xf>
    <xf numFmtId="43" fontId="27" fillId="0" borderId="2" xfId="1" applyFont="1" applyBorder="1" applyAlignment="1">
      <alignment horizontal="center" vertical="center"/>
    </xf>
    <xf numFmtId="43" fontId="27" fillId="0" borderId="0" xfId="1" applyFont="1" applyAlignment="1">
      <alignment vertical="center"/>
    </xf>
    <xf numFmtId="43" fontId="27" fillId="0" borderId="0" xfId="1" applyFont="1" applyBorder="1" applyAlignment="1">
      <alignment vertical="center"/>
    </xf>
    <xf numFmtId="43" fontId="27" fillId="0" borderId="0" xfId="1" applyFont="1" applyBorder="1" applyAlignment="1">
      <alignment horizontal="center" vertical="center"/>
    </xf>
    <xf numFmtId="43" fontId="27" fillId="0" borderId="1" xfId="1" applyFont="1" applyBorder="1" applyAlignment="1">
      <alignment horizontal="center" vertical="center"/>
    </xf>
    <xf numFmtId="43" fontId="29" fillId="0" borderId="0" xfId="1" applyFont="1" applyBorder="1" applyAlignment="1">
      <alignment horizontal="center" vertical="center"/>
    </xf>
    <xf numFmtId="43" fontId="28" fillId="0" borderId="0" xfId="1" applyFont="1" applyBorder="1" applyAlignment="1">
      <alignment horizontal="center" vertical="center"/>
    </xf>
    <xf numFmtId="43" fontId="27" fillId="0" borderId="4" xfId="1" applyFont="1" applyBorder="1" applyAlignment="1">
      <alignment vertical="center"/>
    </xf>
    <xf numFmtId="43" fontId="27" fillId="0" borderId="5" xfId="1" applyFont="1" applyBorder="1" applyAlignment="1">
      <alignment horizontal="center" vertical="center"/>
    </xf>
    <xf numFmtId="43" fontId="27" fillId="0" borderId="4" xfId="1" applyFont="1" applyBorder="1" applyAlignment="1">
      <alignment horizontal="center" vertical="center"/>
    </xf>
    <xf numFmtId="43" fontId="27" fillId="0" borderId="5" xfId="1" quotePrefix="1" applyFont="1" applyBorder="1" applyAlignment="1">
      <alignment horizontal="center" vertical="center"/>
    </xf>
    <xf numFmtId="43" fontId="27" fillId="0" borderId="4" xfId="1" quotePrefix="1" applyFont="1" applyBorder="1" applyAlignment="1">
      <alignment horizontal="center" vertical="center"/>
    </xf>
    <xf numFmtId="43" fontId="34" fillId="0" borderId="0" xfId="1" applyFont="1" applyAlignment="1">
      <alignment vertical="center"/>
    </xf>
    <xf numFmtId="43" fontId="35" fillId="0" borderId="0" xfId="1" applyFont="1" applyAlignment="1">
      <alignment vertical="center"/>
    </xf>
    <xf numFmtId="43" fontId="19" fillId="0" borderId="1" xfId="1" applyFont="1" applyBorder="1" applyAlignment="1">
      <alignment vertical="center"/>
    </xf>
    <xf numFmtId="43" fontId="19" fillId="0" borderId="6" xfId="1" applyFont="1" applyBorder="1" applyAlignment="1">
      <alignment vertical="center"/>
    </xf>
    <xf numFmtId="43" fontId="25" fillId="0" borderId="1" xfId="1" applyFont="1" applyBorder="1" applyAlignment="1">
      <alignment vertical="center"/>
    </xf>
    <xf numFmtId="43" fontId="19" fillId="0" borderId="0" xfId="1" applyFont="1" applyBorder="1" applyAlignment="1">
      <alignment vertical="center"/>
    </xf>
    <xf numFmtId="43" fontId="26" fillId="0" borderId="1" xfId="1" applyFont="1" applyBorder="1" applyAlignment="1">
      <alignment vertical="center"/>
    </xf>
    <xf numFmtId="43" fontId="25" fillId="0" borderId="0" xfId="1" applyFont="1" applyAlignment="1">
      <alignment vertical="center"/>
    </xf>
    <xf numFmtId="43" fontId="27" fillId="0" borderId="7" xfId="1" applyFont="1" applyBorder="1" applyAlignment="1">
      <alignment vertical="center"/>
    </xf>
    <xf numFmtId="43" fontId="28" fillId="0" borderId="7" xfId="1" applyFont="1" applyBorder="1" applyAlignment="1">
      <alignment vertical="center"/>
    </xf>
    <xf numFmtId="43" fontId="29" fillId="0" borderId="7" xfId="1" applyFont="1" applyBorder="1" applyAlignment="1">
      <alignment vertical="center"/>
    </xf>
    <xf numFmtId="43" fontId="2" fillId="0" borderId="5" xfId="1" applyFont="1" applyBorder="1" applyAlignment="1">
      <alignment horizontal="center" vertical="center"/>
    </xf>
    <xf numFmtId="43" fontId="17" fillId="0" borderId="0" xfId="1" applyFont="1" applyAlignment="1">
      <alignment vertical="center"/>
    </xf>
    <xf numFmtId="43" fontId="18" fillId="0" borderId="0" xfId="1" applyFont="1" applyAlignment="1">
      <alignment vertical="center"/>
    </xf>
    <xf numFmtId="43" fontId="7" fillId="0" borderId="5" xfId="1" applyFont="1" applyBorder="1" applyAlignment="1">
      <alignment horizontal="center" vertical="center"/>
    </xf>
    <xf numFmtId="43" fontId="21" fillId="0" borderId="6" xfId="1" applyFont="1" applyBorder="1" applyAlignment="1">
      <alignment vertical="center"/>
    </xf>
    <xf numFmtId="43" fontId="38" fillId="0" borderId="0" xfId="1" applyFont="1" applyAlignment="1">
      <alignment vertical="center"/>
    </xf>
    <xf numFmtId="43" fontId="2" fillId="0" borderId="0" xfId="1" applyFont="1" applyFill="1"/>
    <xf numFmtId="43" fontId="27" fillId="0" borderId="2" xfId="1" applyFont="1" applyBorder="1"/>
    <xf numFmtId="43" fontId="27" fillId="0" borderId="3" xfId="1" applyFont="1" applyBorder="1" applyAlignment="1">
      <alignment horizontal="center"/>
    </xf>
    <xf numFmtId="43" fontId="27" fillId="0" borderId="2" xfId="1" applyFont="1" applyBorder="1" applyAlignment="1">
      <alignment horizontal="center"/>
    </xf>
    <xf numFmtId="43" fontId="27" fillId="0" borderId="0" xfId="1" applyFont="1"/>
    <xf numFmtId="43" fontId="27" fillId="0" borderId="0" xfId="1" applyFont="1" applyBorder="1"/>
    <xf numFmtId="43" fontId="27" fillId="0" borderId="0" xfId="1" applyFont="1" applyBorder="1" applyAlignment="1">
      <alignment horizontal="center"/>
    </xf>
    <xf numFmtId="43" fontId="27" fillId="0" borderId="1" xfId="1" applyFont="1" applyBorder="1" applyAlignment="1">
      <alignment horizontal="center"/>
    </xf>
    <xf numFmtId="43" fontId="29" fillId="0" borderId="0" xfId="1" applyFont="1" applyBorder="1" applyAlignment="1">
      <alignment horizontal="center"/>
    </xf>
    <xf numFmtId="43" fontId="28" fillId="0" borderId="0" xfId="1" applyFont="1" applyBorder="1" applyAlignment="1">
      <alignment horizontal="center"/>
    </xf>
    <xf numFmtId="43" fontId="27" fillId="0" borderId="4" xfId="1" applyFont="1" applyBorder="1"/>
    <xf numFmtId="43" fontId="27" fillId="0" borderId="5" xfId="1" applyFont="1" applyBorder="1" applyAlignment="1">
      <alignment horizontal="center"/>
    </xf>
    <xf numFmtId="43" fontId="27" fillId="0" borderId="4" xfId="1" applyFont="1" applyBorder="1" applyAlignment="1">
      <alignment horizontal="center"/>
    </xf>
    <xf numFmtId="43" fontId="27" fillId="0" borderId="5" xfId="1" quotePrefix="1" applyFont="1" applyBorder="1" applyAlignment="1">
      <alignment horizontal="center"/>
    </xf>
    <xf numFmtId="43" fontId="27" fillId="0" borderId="4" xfId="1" quotePrefix="1" applyFont="1" applyBorder="1" applyAlignment="1">
      <alignment horizontal="center"/>
    </xf>
    <xf numFmtId="43" fontId="34" fillId="0" borderId="0" xfId="1" applyFont="1"/>
    <xf numFmtId="43" fontId="35" fillId="0" borderId="0" xfId="1" applyFont="1"/>
    <xf numFmtId="43" fontId="19" fillId="0" borderId="1" xfId="1" applyFont="1" applyBorder="1"/>
    <xf numFmtId="43" fontId="19" fillId="0" borderId="0" xfId="1" applyFont="1"/>
    <xf numFmtId="43" fontId="19" fillId="0" borderId="6" xfId="1" applyFont="1" applyBorder="1"/>
    <xf numFmtId="43" fontId="19" fillId="0" borderId="0" xfId="1" applyFont="1" applyBorder="1"/>
    <xf numFmtId="43" fontId="6" fillId="0" borderId="0" xfId="1" applyFont="1" applyAlignment="1">
      <alignment horizontal="center" vertical="center"/>
    </xf>
    <xf numFmtId="43" fontId="21" fillId="0" borderId="4" xfId="1" applyFont="1" applyBorder="1"/>
    <xf numFmtId="43" fontId="21" fillId="0" borderId="5" xfId="1" applyFont="1" applyBorder="1"/>
    <xf numFmtId="43" fontId="21" fillId="0" borderId="1" xfId="1" applyFont="1" applyBorder="1" applyAlignment="1">
      <alignment horizontal="right" vertical="center"/>
    </xf>
    <xf numFmtId="43" fontId="39" fillId="0" borderId="0" xfId="1" applyFont="1"/>
    <xf numFmtId="43" fontId="40" fillId="0" borderId="0" xfId="1" applyFont="1"/>
    <xf numFmtId="43" fontId="16" fillId="0" borderId="1" xfId="1" applyFont="1" applyBorder="1" applyAlignment="1">
      <alignment vertical="center"/>
    </xf>
    <xf numFmtId="43" fontId="41" fillId="0" borderId="1" xfId="1" applyFont="1" applyBorder="1" applyAlignment="1">
      <alignment vertical="center"/>
    </xf>
    <xf numFmtId="43" fontId="15" fillId="0" borderId="1" xfId="1" applyFont="1" applyBorder="1" applyAlignment="1">
      <alignment vertical="center"/>
    </xf>
    <xf numFmtId="43" fontId="42" fillId="0" borderId="0" xfId="1" applyFont="1" applyAlignment="1">
      <alignment vertical="center"/>
    </xf>
    <xf numFmtId="43" fontId="43" fillId="0" borderId="0" xfId="1" applyFont="1" applyAlignment="1">
      <alignment vertical="center"/>
    </xf>
    <xf numFmtId="43" fontId="43" fillId="0" borderId="1" xfId="1" applyFont="1" applyBorder="1" applyAlignment="1">
      <alignment vertical="center"/>
    </xf>
    <xf numFmtId="43" fontId="44" fillId="0" borderId="1" xfId="1" applyFont="1" applyBorder="1" applyAlignment="1">
      <alignment vertical="center"/>
    </xf>
    <xf numFmtId="43" fontId="44" fillId="0" borderId="0" xfId="1" applyFont="1" applyAlignment="1">
      <alignment vertical="center"/>
    </xf>
    <xf numFmtId="43" fontId="45" fillId="0" borderId="1" xfId="1" applyFont="1" applyBorder="1" applyAlignment="1">
      <alignment vertical="center"/>
    </xf>
    <xf numFmtId="43" fontId="46" fillId="0" borderId="7" xfId="1" applyFont="1" applyBorder="1" applyAlignment="1">
      <alignment vertical="center"/>
    </xf>
    <xf numFmtId="43" fontId="7" fillId="0" borderId="0" xfId="1" applyFont="1" applyAlignment="1"/>
    <xf numFmtId="43" fontId="7" fillId="0" borderId="0" xfId="1" applyFont="1" applyBorder="1" applyAlignment="1"/>
    <xf numFmtId="43" fontId="47" fillId="0" borderId="0" xfId="1" applyFont="1" applyAlignment="1">
      <alignment vertical="center"/>
    </xf>
    <xf numFmtId="43" fontId="48" fillId="0" borderId="1" xfId="1" applyFont="1" applyBorder="1" applyAlignment="1">
      <alignment vertical="center"/>
    </xf>
    <xf numFmtId="43" fontId="47" fillId="0" borderId="1" xfId="1" applyFont="1" applyBorder="1" applyAlignment="1">
      <alignment vertical="center"/>
    </xf>
    <xf numFmtId="43" fontId="50" fillId="0" borderId="0" xfId="1" applyFont="1" applyAlignment="1">
      <alignment vertical="center"/>
    </xf>
    <xf numFmtId="43" fontId="50" fillId="0" borderId="1" xfId="1" applyFont="1" applyBorder="1" applyAlignment="1">
      <alignment vertical="center"/>
    </xf>
    <xf numFmtId="43" fontId="51" fillId="0" borderId="0" xfId="1" applyFont="1" applyAlignment="1">
      <alignment vertical="center"/>
    </xf>
    <xf numFmtId="43" fontId="51" fillId="0" borderId="1" xfId="1" applyFont="1" applyBorder="1" applyAlignment="1">
      <alignment vertical="center"/>
    </xf>
    <xf numFmtId="43" fontId="52" fillId="0" borderId="0" xfId="1" applyFont="1" applyAlignment="1">
      <alignment vertical="center"/>
    </xf>
    <xf numFmtId="43" fontId="52" fillId="0" borderId="1" xfId="1" applyFont="1" applyBorder="1" applyAlignment="1">
      <alignment vertical="center"/>
    </xf>
    <xf numFmtId="43" fontId="52" fillId="0" borderId="0" xfId="1" applyFont="1" applyBorder="1" applyAlignment="1">
      <alignment vertical="center"/>
    </xf>
    <xf numFmtId="43" fontId="5" fillId="0" borderId="2" xfId="1" applyFont="1" applyBorder="1" applyAlignment="1">
      <alignment vertical="center"/>
    </xf>
    <xf numFmtId="43" fontId="5" fillId="0" borderId="2" xfId="1" applyFont="1" applyBorder="1" applyAlignment="1">
      <alignment horizontal="center" vertical="center"/>
    </xf>
    <xf numFmtId="43" fontId="5" fillId="0" borderId="0" xfId="1" applyFont="1" applyAlignment="1">
      <alignment vertical="center"/>
    </xf>
    <xf numFmtId="43" fontId="5" fillId="0" borderId="0" xfId="1" applyFont="1" applyBorder="1" applyAlignment="1">
      <alignment vertical="center"/>
    </xf>
    <xf numFmtId="43" fontId="5" fillId="0" borderId="0" xfId="1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43" fontId="5" fillId="0" borderId="4" xfId="1" applyFont="1" applyBorder="1" applyAlignment="1">
      <alignment vertical="center"/>
    </xf>
    <xf numFmtId="43" fontId="5" fillId="0" borderId="5" xfId="1" applyFont="1" applyBorder="1" applyAlignment="1">
      <alignment vertical="center"/>
    </xf>
    <xf numFmtId="43" fontId="5" fillId="0" borderId="5" xfId="1" quotePrefix="1" applyFont="1" applyBorder="1" applyAlignment="1">
      <alignment horizontal="center" vertical="center"/>
    </xf>
    <xf numFmtId="43" fontId="5" fillId="0" borderId="0" xfId="1" applyFont="1" applyAlignment="1"/>
    <xf numFmtId="43" fontId="5" fillId="0" borderId="0" xfId="1" applyFont="1"/>
    <xf numFmtId="43" fontId="5" fillId="0" borderId="0" xfId="1" applyFont="1" applyBorder="1" applyAlignment="1"/>
    <xf numFmtId="43" fontId="53" fillId="0" borderId="0" xfId="1" applyFont="1"/>
    <xf numFmtId="43" fontId="5" fillId="0" borderId="4" xfId="1" quotePrefix="1" applyFont="1" applyBorder="1" applyAlignment="1">
      <alignment horizontal="center" vertical="center"/>
    </xf>
    <xf numFmtId="43" fontId="31" fillId="0" borderId="1" xfId="1" applyFont="1" applyBorder="1" applyAlignment="1">
      <alignment vertical="center"/>
    </xf>
    <xf numFmtId="43" fontId="54" fillId="0" borderId="0" xfId="1" applyFont="1" applyAlignment="1">
      <alignment vertical="center"/>
    </xf>
    <xf numFmtId="43" fontId="54" fillId="0" borderId="1" xfId="1" applyFont="1" applyBorder="1" applyAlignment="1">
      <alignment vertical="center"/>
    </xf>
    <xf numFmtId="43" fontId="55" fillId="0" borderId="0" xfId="1" applyFont="1" applyAlignment="1">
      <alignment vertical="center"/>
    </xf>
    <xf numFmtId="43" fontId="55" fillId="0" borderId="1" xfId="1" applyFont="1" applyBorder="1" applyAlignment="1">
      <alignment vertical="center"/>
    </xf>
    <xf numFmtId="43" fontId="56" fillId="0" borderId="0" xfId="1" applyFont="1" applyAlignment="1">
      <alignment vertical="center"/>
    </xf>
    <xf numFmtId="43" fontId="57" fillId="0" borderId="0" xfId="1" applyFont="1" applyAlignment="1">
      <alignment vertical="center"/>
    </xf>
    <xf numFmtId="43" fontId="56" fillId="0" borderId="1" xfId="1" applyFont="1" applyBorder="1" applyAlignment="1">
      <alignment vertical="center"/>
    </xf>
    <xf numFmtId="43" fontId="57" fillId="0" borderId="1" xfId="1" applyFont="1" applyBorder="1" applyAlignment="1">
      <alignment vertical="center"/>
    </xf>
    <xf numFmtId="43" fontId="58" fillId="0" borderId="0" xfId="1" applyFont="1" applyAlignment="1"/>
    <xf numFmtId="43" fontId="58" fillId="0" borderId="0" xfId="1" applyFont="1"/>
    <xf numFmtId="43" fontId="56" fillId="0" borderId="6" xfId="1" applyFont="1" applyBorder="1" applyAlignment="1">
      <alignment vertical="center"/>
    </xf>
    <xf numFmtId="43" fontId="31" fillId="0" borderId="0" xfId="1" applyFont="1" applyBorder="1" applyAlignment="1">
      <alignment vertical="center"/>
    </xf>
    <xf numFmtId="43" fontId="5" fillId="0" borderId="0" xfId="1" applyFont="1" applyAlignment="1">
      <alignment horizontal="center" vertical="center"/>
    </xf>
    <xf numFmtId="43" fontId="5" fillId="0" borderId="7" xfId="1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43" fontId="2" fillId="0" borderId="0" xfId="1" applyFont="1" applyAlignment="1">
      <alignment horizontal="center"/>
    </xf>
    <xf numFmtId="43" fontId="2" fillId="0" borderId="4" xfId="1" applyFont="1" applyBorder="1" applyAlignment="1">
      <alignment horizontal="center"/>
    </xf>
    <xf numFmtId="43" fontId="7" fillId="0" borderId="0" xfId="1" applyFont="1" applyAlignment="1">
      <alignment horizontal="center"/>
    </xf>
    <xf numFmtId="43" fontId="7" fillId="0" borderId="4" xfId="1" applyFont="1" applyBorder="1" applyAlignment="1">
      <alignment horizontal="center"/>
    </xf>
    <xf numFmtId="43" fontId="2" fillId="0" borderId="4" xfId="1" applyFont="1" applyBorder="1" applyAlignment="1">
      <alignment horizontal="center" vertical="center"/>
    </xf>
    <xf numFmtId="43" fontId="7" fillId="0" borderId="4" xfId="1" applyFont="1" applyBorder="1" applyAlignment="1">
      <alignment horizontal="center" vertical="center"/>
    </xf>
    <xf numFmtId="43" fontId="49" fillId="0" borderId="0" xfId="1" applyFont="1" applyAlignment="1">
      <alignment horizontal="center"/>
    </xf>
    <xf numFmtId="43" fontId="5" fillId="0" borderId="0" xfId="1" applyFont="1" applyAlignment="1">
      <alignment horizontal="center"/>
    </xf>
    <xf numFmtId="43" fontId="58" fillId="0" borderId="0" xfId="1" applyFont="1" applyAlignment="1">
      <alignment horizontal="center"/>
    </xf>
    <xf numFmtId="43" fontId="5" fillId="0" borderId="4" xfId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619;&#3634;&#3618;&#3591;&#3634;&#3609;&#3607;&#3640;&#3585;%203%20&#3648;&#3604;&#3639;&#3629;&#3609;\&#3611;&#3637;&#3591;&#3610;&#3611;&#3619;&#3632;&#3617;&#3634;&#3603;%202553\&#3605;.&#3588;.%2052%20-%20&#3608;.&#3588;.%205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จ่ายปลัด"/>
      <sheetName val="จ่ายคลัง"/>
      <sheetName val="จ่ายช่าง"/>
      <sheetName val="จ่ายรวม"/>
      <sheetName val="จ่าย ป.สะสม"/>
      <sheetName val="จ่าย ค.สะสม"/>
      <sheetName val="จ่าย ช.สะสม"/>
      <sheetName val="จ่ายรวมสะสม"/>
      <sheetName val="ทั่วไป"/>
      <sheetName val="สงบ"/>
      <sheetName val="ศึกษา"/>
      <sheetName val="สาธารณสุข"/>
      <sheetName val="สังคม"/>
      <sheetName val="เคหะชุมชน"/>
      <sheetName val="เข้มแข็ง"/>
      <sheetName val="นันทนาการ"/>
      <sheetName val="เกษตร"/>
      <sheetName val="งบกลาง"/>
      <sheetName val="บริหารสะสม"/>
      <sheetName val="เคหะสะส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8">
          <cell r="G8">
            <v>0</v>
          </cell>
        </row>
        <row r="11">
          <cell r="G11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P34"/>
  <sheetViews>
    <sheetView tabSelected="1" zoomScale="75" zoomScaleSheetLayoutView="75" workbookViewId="0">
      <selection activeCell="C3" sqref="C3"/>
    </sheetView>
  </sheetViews>
  <sheetFormatPr defaultRowHeight="24.75" customHeight="1"/>
  <cols>
    <col min="1" max="1" width="1.875" style="71" customWidth="1"/>
    <col min="2" max="2" width="24.5" style="71" customWidth="1"/>
    <col min="3" max="3" width="11.625" style="71" customWidth="1"/>
    <col min="4" max="4" width="9.75" style="71" customWidth="1"/>
    <col min="5" max="5" width="9.625" style="71" customWidth="1"/>
    <col min="6" max="6" width="8" style="71" customWidth="1"/>
    <col min="7" max="7" width="9.25" style="71" customWidth="1"/>
    <col min="8" max="8" width="8.375" style="71" customWidth="1"/>
    <col min="9" max="9" width="7.5" style="71" customWidth="1"/>
    <col min="10" max="10" width="9.5" style="71" customWidth="1"/>
    <col min="11" max="11" width="8.5" style="71" customWidth="1"/>
    <col min="12" max="13" width="9.5" style="71" customWidth="1"/>
    <col min="14" max="14" width="8.5" style="71" customWidth="1"/>
    <col min="15" max="15" width="9" style="71"/>
    <col min="16" max="16" width="10.125" style="71" customWidth="1"/>
    <col min="17" max="16384" width="9" style="71"/>
  </cols>
  <sheetData>
    <row r="1" spans="1:16" s="27" customFormat="1" ht="18.95" customHeight="1">
      <c r="C1" s="120"/>
      <c r="E1" s="27" t="s">
        <v>179</v>
      </c>
    </row>
    <row r="2" spans="1:16" s="27" customFormat="1" ht="18.95" customHeight="1">
      <c r="G2" s="27" t="s">
        <v>51</v>
      </c>
    </row>
    <row r="3" spans="1:16" s="27" customFormat="1" ht="18.95" customHeight="1">
      <c r="G3" s="27" t="s">
        <v>198</v>
      </c>
    </row>
    <row r="4" spans="1:16" s="27" customFormat="1" ht="18.95" customHeight="1">
      <c r="H4" s="245" t="s">
        <v>54</v>
      </c>
      <c r="I4" s="245"/>
      <c r="J4" s="245"/>
      <c r="K4" s="245"/>
      <c r="L4" s="245"/>
      <c r="M4" s="245"/>
      <c r="N4" s="245"/>
      <c r="O4" s="245"/>
    </row>
    <row r="5" spans="1:16" s="76" customFormat="1" ht="18.75" customHeight="1">
      <c r="A5" s="73"/>
      <c r="B5" s="73"/>
      <c r="C5" s="74"/>
      <c r="D5" s="75"/>
      <c r="E5" s="74" t="s">
        <v>18</v>
      </c>
      <c r="F5" s="75" t="s">
        <v>20</v>
      </c>
      <c r="G5" s="74"/>
      <c r="H5" s="75"/>
      <c r="I5" s="74" t="s">
        <v>23</v>
      </c>
      <c r="J5" s="75" t="s">
        <v>26</v>
      </c>
      <c r="K5" s="74" t="s">
        <v>27</v>
      </c>
      <c r="L5" s="75" t="s">
        <v>30</v>
      </c>
      <c r="M5" s="74" t="s">
        <v>33</v>
      </c>
      <c r="N5" s="75"/>
      <c r="O5" s="74"/>
      <c r="P5" s="74"/>
    </row>
    <row r="6" spans="1:16" s="76" customFormat="1" ht="18.75" customHeight="1">
      <c r="A6" s="77"/>
      <c r="B6" s="78" t="s">
        <v>0</v>
      </c>
      <c r="C6" s="5" t="s">
        <v>1</v>
      </c>
      <c r="D6" s="78" t="s">
        <v>2</v>
      </c>
      <c r="E6" s="5" t="s">
        <v>19</v>
      </c>
      <c r="F6" s="78" t="s">
        <v>21</v>
      </c>
      <c r="G6" s="5" t="s">
        <v>3</v>
      </c>
      <c r="H6" s="79" t="s">
        <v>4</v>
      </c>
      <c r="I6" s="5" t="s">
        <v>24</v>
      </c>
      <c r="J6" s="78" t="s">
        <v>25</v>
      </c>
      <c r="K6" s="5" t="s">
        <v>29</v>
      </c>
      <c r="L6" s="80" t="s">
        <v>32</v>
      </c>
      <c r="M6" s="5" t="s">
        <v>34</v>
      </c>
      <c r="N6" s="78" t="s">
        <v>5</v>
      </c>
      <c r="O6" s="5" t="s">
        <v>6</v>
      </c>
      <c r="P6" s="5" t="s">
        <v>7</v>
      </c>
    </row>
    <row r="7" spans="1:16" s="76" customFormat="1" ht="18.75" customHeight="1">
      <c r="A7" s="77"/>
      <c r="B7" s="77"/>
      <c r="C7" s="5"/>
      <c r="D7" s="78"/>
      <c r="E7" s="5"/>
      <c r="F7" s="78" t="s">
        <v>22</v>
      </c>
      <c r="G7" s="5"/>
      <c r="H7" s="78"/>
      <c r="I7" s="5"/>
      <c r="J7" s="78"/>
      <c r="K7" s="5" t="s">
        <v>109</v>
      </c>
      <c r="L7" s="78" t="s">
        <v>31</v>
      </c>
      <c r="M7" s="5"/>
      <c r="N7" s="78"/>
      <c r="O7" s="5"/>
      <c r="P7" s="5"/>
    </row>
    <row r="8" spans="1:16" s="76" customFormat="1" ht="18.75" customHeight="1">
      <c r="A8" s="81"/>
      <c r="B8" s="81"/>
      <c r="C8" s="82"/>
      <c r="D8" s="83"/>
      <c r="E8" s="84" t="s">
        <v>62</v>
      </c>
      <c r="F8" s="85" t="s">
        <v>63</v>
      </c>
      <c r="G8" s="84" t="s">
        <v>64</v>
      </c>
      <c r="H8" s="85" t="s">
        <v>65</v>
      </c>
      <c r="I8" s="84" t="s">
        <v>66</v>
      </c>
      <c r="J8" s="85" t="s">
        <v>67</v>
      </c>
      <c r="K8" s="84" t="s">
        <v>68</v>
      </c>
      <c r="L8" s="85" t="s">
        <v>69</v>
      </c>
      <c r="M8" s="84" t="s">
        <v>75</v>
      </c>
      <c r="N8" s="85" t="s">
        <v>70</v>
      </c>
      <c r="O8" s="84" t="s">
        <v>71</v>
      </c>
      <c r="P8" s="84" t="s">
        <v>72</v>
      </c>
    </row>
    <row r="9" spans="1:16" ht="18.75" customHeight="1">
      <c r="A9" s="86" t="s">
        <v>8</v>
      </c>
      <c r="B9" s="87"/>
      <c r="C9" s="70"/>
      <c r="E9" s="70"/>
      <c r="G9" s="70"/>
      <c r="I9" s="70"/>
      <c r="K9" s="70"/>
      <c r="M9" s="70"/>
      <c r="O9" s="70"/>
      <c r="P9" s="70"/>
    </row>
    <row r="10" spans="1:16" s="88" customFormat="1" ht="18" customHeight="1">
      <c r="B10" s="88" t="s">
        <v>153</v>
      </c>
      <c r="C10" s="106">
        <f>+ทั่วไป!C8</f>
        <v>1707120</v>
      </c>
      <c r="D10" s="88">
        <f>SUM(E10:P10)</f>
        <v>569040</v>
      </c>
      <c r="E10" s="106">
        <f>+ทั่วไป!E8</f>
        <v>569040</v>
      </c>
      <c r="F10" s="88">
        <f>+สงบ!D8</f>
        <v>0</v>
      </c>
      <c r="G10" s="106">
        <f>+ศึกษา!D8</f>
        <v>0</v>
      </c>
      <c r="H10" s="88">
        <f>+สาธารณสุข!D8</f>
        <v>0</v>
      </c>
      <c r="I10" s="106">
        <f>+สังคม!D8</f>
        <v>0</v>
      </c>
      <c r="K10" s="106">
        <f>+เข้มแข็ง!D8</f>
        <v>0</v>
      </c>
      <c r="L10" s="88">
        <f>+นันทนาการ!D8</f>
        <v>0</v>
      </c>
      <c r="M10" s="106"/>
      <c r="N10" s="88">
        <f>+เกษตร!D8</f>
        <v>0</v>
      </c>
      <c r="O10" s="106"/>
      <c r="P10" s="106">
        <f>+งบกลาง!D8</f>
        <v>0</v>
      </c>
    </row>
    <row r="11" spans="1:16" s="88" customFormat="1" ht="18" customHeight="1">
      <c r="B11" s="88" t="s">
        <v>154</v>
      </c>
      <c r="C11" s="106">
        <f>+ทั่วไป!C9+สงบ!C9+ศึกษา!C9+สาธารณสุข!C9+สังคม!C9+เข้มแข็ง!C9+นันทนาการ!C9+เกษตร!C9+งบกลาง!C9-จ่ายคลัง!C11</f>
        <v>2493560</v>
      </c>
      <c r="D11" s="88">
        <f t="shared" ref="D11:D24" si="0">SUM(E11:P11)</f>
        <v>824633.9</v>
      </c>
      <c r="E11" s="106">
        <f>+ทั่วไป!E9</f>
        <v>824633.9</v>
      </c>
      <c r="F11" s="88">
        <f>+สงบ!D9</f>
        <v>0</v>
      </c>
      <c r="G11" s="106">
        <f>+ศึกษา!D9</f>
        <v>0</v>
      </c>
      <c r="H11" s="88">
        <f>+สาธารณสุข!D9</f>
        <v>0</v>
      </c>
      <c r="I11" s="106">
        <f>+สังคม!D9</f>
        <v>0</v>
      </c>
      <c r="K11" s="106">
        <f>+เข้มแข็ง!D9</f>
        <v>0</v>
      </c>
      <c r="L11" s="88">
        <f>+นันทนาการ!D9</f>
        <v>0</v>
      </c>
      <c r="M11" s="106"/>
      <c r="N11" s="88">
        <f>+เกษตร!D9</f>
        <v>0</v>
      </c>
      <c r="O11" s="106"/>
      <c r="P11" s="106">
        <f>+งบกลาง!D9</f>
        <v>0</v>
      </c>
    </row>
    <row r="12" spans="1:16" s="209" customFormat="1" ht="18" customHeight="1">
      <c r="B12" s="209" t="s">
        <v>187</v>
      </c>
      <c r="C12" s="210">
        <f>+ทั่วไป!C10</f>
        <v>0</v>
      </c>
      <c r="D12" s="209">
        <f t="shared" ref="D12" si="1">SUM(E12:P12)</f>
        <v>0</v>
      </c>
      <c r="E12" s="210">
        <f>+ทั่วไป!E10</f>
        <v>0</v>
      </c>
      <c r="F12" s="209">
        <f>+สงบ!D10</f>
        <v>0</v>
      </c>
      <c r="G12" s="210">
        <f>+ศึกษา!D10</f>
        <v>0</v>
      </c>
      <c r="H12" s="209">
        <f>+สาธารณสุข!D10</f>
        <v>0</v>
      </c>
      <c r="I12" s="210">
        <f>+สังคม!D10</f>
        <v>0</v>
      </c>
      <c r="K12" s="210">
        <f>+เข้มแข็ง!D10</f>
        <v>0</v>
      </c>
      <c r="L12" s="209">
        <f>+นันทนาการ!D10</f>
        <v>0</v>
      </c>
      <c r="M12" s="210"/>
      <c r="N12" s="209">
        <f>+เกษตร!D10</f>
        <v>0</v>
      </c>
      <c r="O12" s="210"/>
      <c r="P12" s="210">
        <f>+งบกลาง!D10</f>
        <v>0</v>
      </c>
    </row>
    <row r="13" spans="1:16" s="88" customFormat="1" ht="18" customHeight="1">
      <c r="B13" s="88" t="s">
        <v>134</v>
      </c>
      <c r="C13" s="106">
        <f>+ทั่วไป!C11+สงบ!C11+ศึกษา!C11+สาธารณสุข!C11+สังคม!C11+เข้มแข็ง!C11+นันทนาการ!C11+เกษตร!C11+งบกลาง!C11-จ่ายคลัง!C13</f>
        <v>401360</v>
      </c>
      <c r="D13" s="88">
        <f t="shared" si="0"/>
        <v>45616</v>
      </c>
      <c r="E13" s="106">
        <f>+ทั่วไป!E11</f>
        <v>45616</v>
      </c>
      <c r="F13" s="88">
        <f>+สงบ!D11</f>
        <v>0</v>
      </c>
      <c r="G13" s="106">
        <f>+ศึกษา!D11</f>
        <v>0</v>
      </c>
      <c r="H13" s="88">
        <f>+สาธารณสุข!D11</f>
        <v>0</v>
      </c>
      <c r="I13" s="106">
        <f>+สังคม!D11</f>
        <v>0</v>
      </c>
      <c r="K13" s="106">
        <f>+เข้มแข็ง!D11</f>
        <v>0</v>
      </c>
      <c r="L13" s="88">
        <f>+นันทนาการ!D11</f>
        <v>0</v>
      </c>
      <c r="M13" s="106"/>
      <c r="N13" s="88">
        <f>+เกษตร!D11</f>
        <v>0</v>
      </c>
      <c r="O13" s="106"/>
      <c r="P13" s="106">
        <f>+งบกลาง!D11</f>
        <v>0</v>
      </c>
    </row>
    <row r="14" spans="1:16" s="88" customFormat="1" ht="18" customHeight="1">
      <c r="B14" s="88" t="s">
        <v>155</v>
      </c>
      <c r="C14" s="106">
        <f>+ทั่วไป!C12+สงบ!C12+ศึกษา!C12+สาธารณสุข!C12+สังคม!C12+เข้มแข็ง!C12+นันทนาการ!C12+เกษตร!C12+งบกลาง!C12</f>
        <v>0</v>
      </c>
      <c r="D14" s="88">
        <f t="shared" si="0"/>
        <v>0</v>
      </c>
      <c r="E14" s="106">
        <f>+ทั่วไป!E12</f>
        <v>0</v>
      </c>
      <c r="F14" s="88">
        <f>+สงบ!D12</f>
        <v>0</v>
      </c>
      <c r="G14" s="106">
        <f>+ศึกษา!D12</f>
        <v>0</v>
      </c>
      <c r="H14" s="88">
        <f>+สาธารณสุข!D12</f>
        <v>0</v>
      </c>
      <c r="I14" s="106">
        <f>+สังคม!D12</f>
        <v>0</v>
      </c>
      <c r="K14" s="106">
        <f>+เข้มแข็ง!D12</f>
        <v>0</v>
      </c>
      <c r="L14" s="88">
        <f>+นันทนาการ!D12</f>
        <v>0</v>
      </c>
      <c r="M14" s="106"/>
      <c r="N14" s="88">
        <f>+เกษตร!D12</f>
        <v>0</v>
      </c>
      <c r="O14" s="106"/>
      <c r="P14" s="106">
        <f>+งบกลาง!D12</f>
        <v>0</v>
      </c>
    </row>
    <row r="15" spans="1:16" s="88" customFormat="1" ht="18" customHeight="1">
      <c r="B15" s="88" t="s">
        <v>146</v>
      </c>
      <c r="C15" s="106">
        <f>+ทั่วไป!C13+สงบ!C13+ศึกษา!C13+สาธารณสุข!C13+สังคม!C13+เข้มแข็ง!C13+นันทนาการ!C13+เกษตร!C13+งบกลาง!C13-จ่ายคลัง!C15</f>
        <v>1192000</v>
      </c>
      <c r="D15" s="88">
        <f t="shared" si="0"/>
        <v>470456.8</v>
      </c>
      <c r="E15" s="106">
        <f>+ทั่วไป!E13</f>
        <v>157319.79999999999</v>
      </c>
      <c r="F15" s="113">
        <f>+สงบ!D13</f>
        <v>66260</v>
      </c>
      <c r="G15" s="106">
        <f>+ศึกษา!D13</f>
        <v>0</v>
      </c>
      <c r="H15" s="88">
        <f>+สาธารณสุข!D13</f>
        <v>17500</v>
      </c>
      <c r="I15" s="106">
        <f>+สังคม!D13</f>
        <v>0</v>
      </c>
      <c r="K15" s="106">
        <f>+เข้มแข็ง!D13</f>
        <v>0</v>
      </c>
      <c r="L15" s="88">
        <f>+นันทนาการ!D13</f>
        <v>229377</v>
      </c>
      <c r="M15" s="106"/>
      <c r="N15" s="88">
        <f>+เกษตร!D13</f>
        <v>0</v>
      </c>
      <c r="O15" s="106"/>
      <c r="P15" s="106">
        <f>+งบกลาง!D13</f>
        <v>0</v>
      </c>
    </row>
    <row r="16" spans="1:16" s="88" customFormat="1" ht="18" customHeight="1">
      <c r="B16" s="88" t="s">
        <v>129</v>
      </c>
      <c r="C16" s="106">
        <f>+ทั่วไป!C14+สงบ!C14+ศึกษา!C14+สาธารณสุข!C14+สังคม!C14+เข้มแข็ง!C14+นันทนาการ!C14+เกษตร!C14+งบกลาง!C14</f>
        <v>795600</v>
      </c>
      <c r="D16" s="88">
        <f t="shared" si="0"/>
        <v>145600</v>
      </c>
      <c r="E16" s="106">
        <f>+ทั่วไป!E14</f>
        <v>0</v>
      </c>
      <c r="F16" s="88">
        <f>+สงบ!D14</f>
        <v>0</v>
      </c>
      <c r="G16" s="106">
        <f>+ศึกษา!D14</f>
        <v>145600</v>
      </c>
      <c r="H16" s="88">
        <f>+สาธารณสุข!D14</f>
        <v>0</v>
      </c>
      <c r="I16" s="106">
        <f>+สังคม!D14</f>
        <v>0</v>
      </c>
      <c r="K16" s="106">
        <f>+เข้มแข็ง!D14</f>
        <v>0</v>
      </c>
      <c r="L16" s="88">
        <f>+นันทนาการ!D14</f>
        <v>0</v>
      </c>
      <c r="M16" s="106"/>
      <c r="N16" s="88">
        <f>+เกษตร!D14</f>
        <v>0</v>
      </c>
      <c r="O16" s="106"/>
      <c r="P16" s="106">
        <f>+งบกลาง!D14</f>
        <v>0</v>
      </c>
    </row>
    <row r="17" spans="2:16" s="198" customFormat="1" ht="18" customHeight="1">
      <c r="B17" s="166" t="s">
        <v>145</v>
      </c>
      <c r="C17" s="106">
        <f>+ทั่วไป!C15+สงบ!C15+ศึกษา!C15+สาธารณสุข!C15+สังคม!C15+เข้มแข็ง!C15+นันทนาการ!C15+เกษตร!C15+งบกลาง!C15</f>
        <v>0</v>
      </c>
      <c r="D17" s="198">
        <f t="shared" si="0"/>
        <v>0</v>
      </c>
      <c r="E17" s="199">
        <f>+ทั่วไป!E15</f>
        <v>0</v>
      </c>
      <c r="F17" s="198">
        <f>+สงบ!D15</f>
        <v>0</v>
      </c>
      <c r="G17" s="199">
        <f>+ศึกษา!D15</f>
        <v>0</v>
      </c>
      <c r="H17" s="198">
        <f>+สาธารณสุข!D15</f>
        <v>0</v>
      </c>
      <c r="I17" s="199">
        <f>+สังคม!D15</f>
        <v>0</v>
      </c>
      <c r="K17" s="199">
        <f>+เข้มแข็ง!D15</f>
        <v>0</v>
      </c>
      <c r="L17" s="198">
        <f>+นันทนาการ!D15</f>
        <v>0</v>
      </c>
      <c r="M17" s="199"/>
      <c r="N17" s="198">
        <f>+เกษตร!D15</f>
        <v>0</v>
      </c>
      <c r="O17" s="199"/>
      <c r="P17" s="199">
        <f>+งบกลาง!D15</f>
        <v>0</v>
      </c>
    </row>
    <row r="18" spans="2:16" s="88" customFormat="1" ht="18" customHeight="1">
      <c r="B18" s="88" t="s">
        <v>135</v>
      </c>
      <c r="C18" s="106">
        <f>+ทั่วไป!C16+สงบ!C16+ศึกษา!C16+สาธารณสุข!C16+สังคม!C16+เข้มแข็ง!C16+นันทนาการ!C16+เกษตร!C16+งบกลาง!C16-จ่ายคลัง!C18</f>
        <v>430000</v>
      </c>
      <c r="D18" s="88">
        <f t="shared" si="0"/>
        <v>34460</v>
      </c>
      <c r="E18" s="106">
        <f>+ทั่วไป!E16</f>
        <v>34460</v>
      </c>
      <c r="F18" s="88">
        <f>+สงบ!D16</f>
        <v>0</v>
      </c>
      <c r="G18" s="106">
        <f>+ศึกษา!D16</f>
        <v>0</v>
      </c>
      <c r="H18" s="88">
        <f>+สาธารณสุข!D16</f>
        <v>0</v>
      </c>
      <c r="I18" s="106">
        <f>+สังคม!D16</f>
        <v>0</v>
      </c>
      <c r="K18" s="106">
        <f>+เข้มแข็ง!D16</f>
        <v>0</v>
      </c>
      <c r="L18" s="88">
        <f>+นันทนาการ!D16</f>
        <v>0</v>
      </c>
      <c r="M18" s="106"/>
      <c r="N18" s="88">
        <f>+เกษตร!D16</f>
        <v>0</v>
      </c>
      <c r="O18" s="106"/>
      <c r="P18" s="106">
        <f>+งบกลาง!D16</f>
        <v>0</v>
      </c>
    </row>
    <row r="19" spans="2:16" s="88" customFormat="1" ht="18" customHeight="1">
      <c r="B19" s="88" t="s">
        <v>126</v>
      </c>
      <c r="C19" s="106">
        <f>+ทั่วไป!C17+สงบ!C17+ศึกษา!C17+สาธารณสุข!C17+สังคม!C17+เข้มแข็ง!C17+นันทนาการ!C17+เกษตร!C17+งบกลาง!C17</f>
        <v>824600</v>
      </c>
      <c r="D19" s="88">
        <f t="shared" si="0"/>
        <v>0</v>
      </c>
      <c r="E19" s="106">
        <f>+ทั่วไป!E17</f>
        <v>0</v>
      </c>
      <c r="F19" s="88">
        <f>+สงบ!D17</f>
        <v>0</v>
      </c>
      <c r="G19" s="106">
        <f>+ศึกษา!D17</f>
        <v>0</v>
      </c>
      <c r="H19" s="88">
        <f>+สาธารณสุข!D17</f>
        <v>0</v>
      </c>
      <c r="I19" s="106">
        <f>+สังคม!D17</f>
        <v>0</v>
      </c>
      <c r="K19" s="106">
        <f>+เข้มแข็ง!D17</f>
        <v>0</v>
      </c>
      <c r="L19" s="88">
        <f>+นันทนาการ!D17</f>
        <v>0</v>
      </c>
      <c r="M19" s="106"/>
      <c r="N19" s="88">
        <f>+เกษตร!D17</f>
        <v>0</v>
      </c>
      <c r="O19" s="106"/>
      <c r="P19" s="106">
        <f>+งบกลาง!D17</f>
        <v>0</v>
      </c>
    </row>
    <row r="20" spans="2:16" s="88" customFormat="1" ht="18" customHeight="1">
      <c r="B20" s="88" t="s">
        <v>136</v>
      </c>
      <c r="C20" s="106">
        <f>+ทั่วไป!C18+สงบ!C18+ศึกษา!C18+สาธารณสุข!C18+สังคม!C18+เข้มแข็ง!C18+นันทนาการ!C18+เกษตร!C18+งบกลาง!C18-จ่ายคลัง!C20</f>
        <v>270000</v>
      </c>
      <c r="D20" s="88">
        <f t="shared" si="0"/>
        <v>74262.45</v>
      </c>
      <c r="E20" s="106">
        <f>+ทั่วไป!E18</f>
        <v>69840.259999999995</v>
      </c>
      <c r="F20" s="88">
        <f>+สงบ!D18</f>
        <v>0</v>
      </c>
      <c r="G20" s="106">
        <f>+ศึกษา!D18</f>
        <v>4422.1900000000005</v>
      </c>
      <c r="H20" s="88">
        <f>+สาธารณสุข!D18</f>
        <v>0</v>
      </c>
      <c r="I20" s="106">
        <f>+สังคม!D18</f>
        <v>0</v>
      </c>
      <c r="K20" s="106">
        <f>+เข้มแข็ง!D18</f>
        <v>0</v>
      </c>
      <c r="L20" s="88">
        <f>+นันทนาการ!D18</f>
        <v>0</v>
      </c>
      <c r="M20" s="106"/>
      <c r="N20" s="88">
        <f>+เกษตร!D18</f>
        <v>0</v>
      </c>
      <c r="O20" s="106"/>
      <c r="P20" s="106">
        <f>+งบกลาง!D18</f>
        <v>0</v>
      </c>
    </row>
    <row r="21" spans="2:16" s="88" customFormat="1" ht="18" customHeight="1">
      <c r="B21" s="88" t="s">
        <v>125</v>
      </c>
      <c r="C21" s="106">
        <f>+ทั่วไป!C19+สงบ!C19+ศึกษา!C19+สาธารณสุข!C19+สังคม!C19+เข้มแข็ง!C19+นันทนาการ!C19+เกษตร!C19+งบกลาง!C19-จ่ายคลัง!C21</f>
        <v>30000</v>
      </c>
      <c r="D21" s="88">
        <f t="shared" si="0"/>
        <v>6820</v>
      </c>
      <c r="E21" s="106">
        <f>+ทั่วไป!E19</f>
        <v>6820</v>
      </c>
      <c r="F21" s="88">
        <f>+สงบ!D19</f>
        <v>0</v>
      </c>
      <c r="G21" s="106">
        <f>+ศึกษา!D19</f>
        <v>0</v>
      </c>
      <c r="H21" s="88">
        <f>+สาธารณสุข!D19</f>
        <v>0</v>
      </c>
      <c r="I21" s="106">
        <f>+สังคม!D19</f>
        <v>0</v>
      </c>
      <c r="K21" s="106">
        <f>+เข้มแข็ง!D19</f>
        <v>0</v>
      </c>
      <c r="L21" s="88">
        <f>+นันทนาการ!D19</f>
        <v>0</v>
      </c>
      <c r="M21" s="106"/>
      <c r="N21" s="88">
        <f>+เกษตร!D19</f>
        <v>0</v>
      </c>
      <c r="O21" s="106"/>
      <c r="P21" s="106">
        <f>+งบกลาง!D19</f>
        <v>0</v>
      </c>
    </row>
    <row r="22" spans="2:16" s="88" customFormat="1" ht="18" customHeight="1">
      <c r="B22" s="88" t="s">
        <v>128</v>
      </c>
      <c r="C22" s="106">
        <f>+ทั่วไป!C20+สงบ!C20+ศึกษา!C20+สาธารณสุข!C20+สังคม!C20+เข้มแข็ง!C20+นันทนาการ!C20+เกษตร!C20+งบกลาง!C20-จ่ายคลัง!C22</f>
        <v>16800</v>
      </c>
      <c r="D22" s="88">
        <f t="shared" si="0"/>
        <v>0</v>
      </c>
      <c r="E22" s="106">
        <f>+ทั่วไป!E20</f>
        <v>0</v>
      </c>
      <c r="F22" s="115">
        <f>+สงบ!D20</f>
        <v>0</v>
      </c>
      <c r="G22" s="106">
        <f>+ศึกษา!D20</f>
        <v>0</v>
      </c>
      <c r="H22" s="88">
        <f>+สาธารณสุข!D20</f>
        <v>0</v>
      </c>
      <c r="I22" s="106">
        <f>+สังคม!D20</f>
        <v>0</v>
      </c>
      <c r="K22" s="106">
        <f>+เข้มแข็ง!D20</f>
        <v>0</v>
      </c>
      <c r="L22" s="88">
        <f>+นันทนาการ!D20</f>
        <v>0</v>
      </c>
      <c r="M22" s="106"/>
      <c r="N22" s="88">
        <f>+เกษตร!D20</f>
        <v>0</v>
      </c>
      <c r="O22" s="106"/>
      <c r="P22" s="106">
        <f>+งบกลาง!D20</f>
        <v>0</v>
      </c>
    </row>
    <row r="23" spans="2:16" s="88" customFormat="1" ht="18" customHeight="1">
      <c r="B23" s="88" t="s">
        <v>156</v>
      </c>
      <c r="C23" s="106">
        <f>+ทั่วไป!C21+สงบ!C21+ศึกษา!C21+สาธารณสุข!C21+สังคม!C21+เข้มแข็ง!C21+นันทนาการ!C21+เกษตร!C21+งบกลาง!C21</f>
        <v>0</v>
      </c>
      <c r="D23" s="88">
        <f>SUM(E23:P23)</f>
        <v>0</v>
      </c>
      <c r="E23" s="106">
        <f>+ทั่วไป!E21</f>
        <v>0</v>
      </c>
      <c r="F23" s="88">
        <f>+สงบ!D21</f>
        <v>0</v>
      </c>
      <c r="G23" s="106">
        <f>+ศึกษา!D21</f>
        <v>0</v>
      </c>
      <c r="H23" s="88">
        <f>+สาธารณสุข!D21</f>
        <v>0</v>
      </c>
      <c r="I23" s="106">
        <f>+สังคม!D21</f>
        <v>0</v>
      </c>
      <c r="K23" s="106">
        <f>+เข้มแข็ง!D21</f>
        <v>0</v>
      </c>
      <c r="L23" s="88">
        <f>+นันทนาการ!D21</f>
        <v>0</v>
      </c>
      <c r="M23" s="106"/>
      <c r="N23" s="88">
        <f>+เกษตร!D21</f>
        <v>0</v>
      </c>
      <c r="O23" s="106"/>
      <c r="P23" s="106">
        <f>+งบกลาง!D21</f>
        <v>0</v>
      </c>
    </row>
    <row r="24" spans="2:16" s="88" customFormat="1" ht="18" customHeight="1">
      <c r="B24" s="88" t="s">
        <v>144</v>
      </c>
      <c r="C24" s="106">
        <f>+ทั่วไป!C22+สงบ!C22+ศึกษา!C22+สาธารณสุข!C22+สังคม!C22+เข้มแข็ง!C22+นันทนาการ!C22+เกษตร!C22+งบกลาง!C22</f>
        <v>0</v>
      </c>
      <c r="D24" s="88">
        <f t="shared" si="0"/>
        <v>0</v>
      </c>
      <c r="E24" s="106">
        <f>+ทั่วไป!E22</f>
        <v>0</v>
      </c>
      <c r="F24" s="88">
        <f>+สงบ!D22</f>
        <v>0</v>
      </c>
      <c r="G24" s="106">
        <f>+ศึกษา!D22</f>
        <v>0</v>
      </c>
      <c r="H24" s="88">
        <f>+สาธารณสุข!D22</f>
        <v>0</v>
      </c>
      <c r="I24" s="106">
        <f>+สังคม!D22</f>
        <v>0</v>
      </c>
      <c r="K24" s="106">
        <f>+เข้มแข็ง!D22</f>
        <v>0</v>
      </c>
      <c r="L24" s="88">
        <f>+นันทนาการ!D22</f>
        <v>0</v>
      </c>
      <c r="M24" s="106"/>
      <c r="N24" s="88">
        <f>+เกษตร!D22</f>
        <v>0</v>
      </c>
      <c r="O24" s="106"/>
      <c r="P24" s="106">
        <f>+งบกลาง!D22</f>
        <v>0</v>
      </c>
    </row>
    <row r="25" spans="2:16" s="198" customFormat="1" ht="18" customHeight="1">
      <c r="B25" s="166" t="s">
        <v>157</v>
      </c>
      <c r="C25" s="106">
        <f>+ทั่วไป!C23+สงบ!C23+ศึกษา!C23+สาธารณสุข!C23+สังคม!C23+เข้มแข็ง!C23+นันทนาการ!C23+เกษตร!C23+งบกลาง!C23</f>
        <v>0</v>
      </c>
      <c r="D25" s="198">
        <f t="shared" ref="D25:D32" si="2">SUM(E25:P25)</f>
        <v>0</v>
      </c>
      <c r="E25" s="199">
        <f>+ทั่วไป!E23</f>
        <v>0</v>
      </c>
      <c r="F25" s="198">
        <f>+สงบ!D23</f>
        <v>0</v>
      </c>
      <c r="G25" s="199">
        <f>+ศึกษา!D23</f>
        <v>0</v>
      </c>
      <c r="H25" s="198">
        <f>+สาธารณสุข!D23</f>
        <v>0</v>
      </c>
      <c r="I25" s="199">
        <f>+สังคม!D23</f>
        <v>0</v>
      </c>
      <c r="K25" s="199">
        <f>+เข้มแข็ง!D23</f>
        <v>0</v>
      </c>
      <c r="L25" s="198">
        <f>+นันทนาการ!D23</f>
        <v>0</v>
      </c>
      <c r="M25" s="199"/>
      <c r="N25" s="198">
        <f>+เกษตร!D23</f>
        <v>0</v>
      </c>
      <c r="O25" s="199"/>
      <c r="P25" s="199">
        <f>+งบกลาง!D23</f>
        <v>0</v>
      </c>
    </row>
    <row r="26" spans="2:16" s="88" customFormat="1" ht="18" customHeight="1">
      <c r="B26" s="88" t="s">
        <v>137</v>
      </c>
      <c r="C26" s="106">
        <f>+ทั่วไป!C24+สงบ!C24+ศึกษา!C24+สาธารณสุข!C24+สังคม!C24+เข้มแข็ง!C24+นันทนาการ!C24+เกษตร!C24+งบกลาง!C24</f>
        <v>0</v>
      </c>
      <c r="D26" s="88">
        <f t="shared" si="2"/>
        <v>0</v>
      </c>
      <c r="E26" s="106">
        <f>+ทั่วไป!E24</f>
        <v>0</v>
      </c>
      <c r="F26" s="88">
        <f>+สงบ!D24</f>
        <v>0</v>
      </c>
      <c r="G26" s="106">
        <f>+ศึกษา!D24</f>
        <v>0</v>
      </c>
      <c r="H26" s="88">
        <f>+สาธารณสุข!D24</f>
        <v>0</v>
      </c>
      <c r="I26" s="106">
        <f>+สังคม!D24</f>
        <v>0</v>
      </c>
      <c r="K26" s="106">
        <f>+เข้มแข็ง!D24</f>
        <v>0</v>
      </c>
      <c r="L26" s="88">
        <f>+นันทนาการ!D24</f>
        <v>0</v>
      </c>
      <c r="M26" s="106"/>
      <c r="N26" s="88">
        <f>+เกษตร!D24</f>
        <v>0</v>
      </c>
      <c r="O26" s="106"/>
      <c r="P26" s="106">
        <f>+งบกลาง!D24</f>
        <v>0</v>
      </c>
    </row>
    <row r="27" spans="2:16" s="88" customFormat="1" ht="18" customHeight="1">
      <c r="B27" s="88" t="s">
        <v>127</v>
      </c>
      <c r="C27" s="106">
        <f>C25+ทั่วไป!C25+สงบ!C25+ศึกษา!C25+สาธารณสุข!C25+สังคม!C25+เข้มแข็ง!C25+นันทนาการ!C25+เกษตร!C25+งบกลาง!C25</f>
        <v>1119000</v>
      </c>
      <c r="D27" s="88">
        <f t="shared" si="2"/>
        <v>533000</v>
      </c>
      <c r="E27" s="106">
        <f>+ทั่วไป!E25</f>
        <v>0</v>
      </c>
      <c r="F27" s="88">
        <f>+สงบ!D25</f>
        <v>0</v>
      </c>
      <c r="G27" s="114">
        <f>+ศึกษา!D25</f>
        <v>533000</v>
      </c>
      <c r="H27" s="88">
        <f>+สาธารณสุข!D25</f>
        <v>0</v>
      </c>
      <c r="I27" s="106">
        <f>+สังคม!D25</f>
        <v>0</v>
      </c>
      <c r="K27" s="106">
        <f>+เข้มแข็ง!D25</f>
        <v>0</v>
      </c>
      <c r="L27" s="88">
        <f>+นันทนาการ!D25</f>
        <v>0</v>
      </c>
      <c r="M27" s="106"/>
      <c r="N27" s="88">
        <f>+เกษตร!D25</f>
        <v>0</v>
      </c>
      <c r="O27" s="106"/>
      <c r="P27" s="106">
        <f>+งบกลาง!D25</f>
        <v>0</v>
      </c>
    </row>
    <row r="28" spans="2:16" s="88" customFormat="1" ht="18" customHeight="1">
      <c r="B28" s="88" t="s">
        <v>9</v>
      </c>
      <c r="C28" s="106">
        <f>+ทั่วไป!C26+สงบ!C26+ศึกษา!C26+สาธารณสุข!C26+สังคม!C26+เข้มแข็ง!C26+นันทนาการ!C26+เกษตร!C26+งบกลาง!C26</f>
        <v>25000</v>
      </c>
      <c r="D28" s="88">
        <f t="shared" si="2"/>
        <v>0</v>
      </c>
      <c r="E28" s="106">
        <f>+ทั่วไป!E26</f>
        <v>0</v>
      </c>
      <c r="F28" s="88">
        <f>+สงบ!D26</f>
        <v>0</v>
      </c>
      <c r="G28" s="106">
        <f>+ศึกษา!D26</f>
        <v>0</v>
      </c>
      <c r="H28" s="88">
        <f>+สาธารณสุข!D26</f>
        <v>0</v>
      </c>
      <c r="I28" s="106">
        <f>+สังคม!D26</f>
        <v>0</v>
      </c>
      <c r="K28" s="106">
        <f>+เข้มแข็ง!D26</f>
        <v>0</v>
      </c>
      <c r="L28" s="88">
        <f>+นันทนาการ!D26</f>
        <v>0</v>
      </c>
      <c r="M28" s="106"/>
      <c r="N28" s="88">
        <f>+เกษตร!D26</f>
        <v>0</v>
      </c>
      <c r="O28" s="106"/>
      <c r="P28" s="106">
        <f>+งบกลาง!D26</f>
        <v>0</v>
      </c>
    </row>
    <row r="29" spans="2:16" s="88" customFormat="1" ht="18" customHeight="1">
      <c r="B29" s="88" t="s">
        <v>143</v>
      </c>
      <c r="C29" s="106">
        <f>+ทั่วไป!C27+สงบ!C27+ศึกษา!C27+สาธารณสุข!C27+สังคม!C27+เข้มแข็ง!C27+นันทนาการ!C27+เกษตร!C27+งบกลาง!C27</f>
        <v>0</v>
      </c>
      <c r="D29" s="88">
        <f t="shared" si="2"/>
        <v>0</v>
      </c>
      <c r="E29" s="106">
        <f>+ทั่วไป!E27</f>
        <v>0</v>
      </c>
      <c r="F29" s="88">
        <f>+สงบ!D27</f>
        <v>0</v>
      </c>
      <c r="G29" s="106">
        <f>+ศึกษา!D27</f>
        <v>0</v>
      </c>
      <c r="H29" s="88">
        <f>+สาธารณสุข!D27</f>
        <v>0</v>
      </c>
      <c r="I29" s="106">
        <f>+สังคม!D27</f>
        <v>0</v>
      </c>
      <c r="K29" s="106">
        <f>+เข้มแข็ง!D27</f>
        <v>0</v>
      </c>
      <c r="L29" s="88">
        <f>+นันทนาการ!D27</f>
        <v>0</v>
      </c>
      <c r="M29" s="106"/>
      <c r="N29" s="88">
        <f>+เกษตร!D27</f>
        <v>0</v>
      </c>
      <c r="O29" s="106"/>
      <c r="P29" s="106">
        <f>+งบกลาง!D27</f>
        <v>0</v>
      </c>
    </row>
    <row r="30" spans="2:16" s="88" customFormat="1" ht="18" customHeight="1">
      <c r="B30" s="88" t="s">
        <v>7</v>
      </c>
      <c r="C30" s="106">
        <f>+ทั่วไป!C28+สงบ!C28+ศึกษา!C28+สาธารณสุข!C28+สังคม!C28+เข้มแข็ง!C28+นันทนาการ!C28+เกษตร!C28+งบกลาง!C28</f>
        <v>0</v>
      </c>
      <c r="D30" s="88">
        <f t="shared" si="2"/>
        <v>0</v>
      </c>
      <c r="E30" s="106">
        <f>+ทั่วไป!E28</f>
        <v>0</v>
      </c>
      <c r="F30" s="88">
        <f>+สงบ!D28</f>
        <v>0</v>
      </c>
      <c r="G30" s="106">
        <f>+ศึกษา!D28</f>
        <v>0</v>
      </c>
      <c r="H30" s="88">
        <f>+สาธารณสุข!D28</f>
        <v>0</v>
      </c>
      <c r="I30" s="106">
        <f>+สังคม!D28</f>
        <v>0</v>
      </c>
      <c r="K30" s="106">
        <f>+เข้มแข็ง!D28</f>
        <v>0</v>
      </c>
      <c r="L30" s="88">
        <f>+นันทนาการ!D28</f>
        <v>0</v>
      </c>
      <c r="M30" s="106"/>
      <c r="N30" s="88">
        <f>+เกษตร!D28</f>
        <v>0</v>
      </c>
      <c r="O30" s="106"/>
      <c r="P30" s="106">
        <f>+งบกลาง!D28</f>
        <v>0</v>
      </c>
    </row>
    <row r="31" spans="2:16" s="88" customFormat="1" ht="18" customHeight="1">
      <c r="B31" s="88" t="s">
        <v>152</v>
      </c>
      <c r="C31" s="106">
        <f>+ทั่วไป!C29+สงบ!C29+ศึกษา!C29+สาธารณสุข!C29+สังคม!C29+เข้มแข็ง!C29+นันทนาการ!C29+เกษตร!C29+งบกลาง!C29</f>
        <v>2454880</v>
      </c>
      <c r="D31" s="88">
        <f>SUM(E31:P31)</f>
        <v>225548</v>
      </c>
      <c r="E31" s="106">
        <f>+ทั่วไป!E29</f>
        <v>0</v>
      </c>
      <c r="F31" s="88">
        <f>+สงบ!D29</f>
        <v>0</v>
      </c>
      <c r="G31" s="106">
        <f>+ศึกษา!D29</f>
        <v>0</v>
      </c>
      <c r="H31" s="88">
        <f>+สาธารณสุข!D29</f>
        <v>0</v>
      </c>
      <c r="I31" s="106">
        <f>+สังคม!D29</f>
        <v>0</v>
      </c>
      <c r="K31" s="106">
        <f>+เข้มแข็ง!D29</f>
        <v>0</v>
      </c>
      <c r="L31" s="88">
        <f>+นันทนาการ!D29</f>
        <v>0</v>
      </c>
      <c r="M31" s="106"/>
      <c r="N31" s="88">
        <f>+เกษตร!D29</f>
        <v>0</v>
      </c>
      <c r="O31" s="106"/>
      <c r="P31" s="106">
        <f>+งบกลาง!D29</f>
        <v>225548</v>
      </c>
    </row>
    <row r="32" spans="2:16" s="198" customFormat="1" ht="18" customHeight="1">
      <c r="B32" s="198" t="s">
        <v>158</v>
      </c>
      <c r="C32" s="106">
        <f>+ทั่วไป!C30+สงบ!C30+ศึกษา!C30+สาธารณสุข!C30+สังคม!C30+เข้มแข็ง!C30+นันทนาการ!C30+เกษตร!C30+งบกลาง!C30</f>
        <v>0</v>
      </c>
      <c r="D32" s="198">
        <f t="shared" si="2"/>
        <v>0</v>
      </c>
      <c r="E32" s="199">
        <f>+ทั่วไป!E30</f>
        <v>0</v>
      </c>
      <c r="F32" s="198">
        <f>+สงบ!D30</f>
        <v>0</v>
      </c>
      <c r="G32" s="199">
        <f>+ศึกษา!D30</f>
        <v>0</v>
      </c>
      <c r="H32" s="198">
        <f>+สาธารณสุข!D30</f>
        <v>0</v>
      </c>
      <c r="I32" s="199">
        <f>+สังคม!D30</f>
        <v>0</v>
      </c>
      <c r="K32" s="199">
        <f>+เข้มแข็ง!D30</f>
        <v>0</v>
      </c>
      <c r="L32" s="198">
        <f>+นันทนาการ!D30</f>
        <v>0</v>
      </c>
      <c r="M32" s="199"/>
      <c r="N32" s="198">
        <f>+เกษตร!D30</f>
        <v>0</v>
      </c>
      <c r="O32" s="199"/>
      <c r="P32" s="199">
        <f>+งบกลาง!D30</f>
        <v>0</v>
      </c>
    </row>
    <row r="33" spans="2:16" s="107" customFormat="1" ht="18" customHeight="1" thickBot="1">
      <c r="B33" s="60" t="s">
        <v>2</v>
      </c>
      <c r="C33" s="90">
        <f t="shared" ref="C33:P33" si="3">SUM(C10:C32)</f>
        <v>11759920</v>
      </c>
      <c r="D33" s="108">
        <f t="shared" si="3"/>
        <v>2929437.15</v>
      </c>
      <c r="E33" s="90">
        <f t="shared" si="3"/>
        <v>1707729.96</v>
      </c>
      <c r="F33" s="108">
        <f t="shared" si="3"/>
        <v>66260</v>
      </c>
      <c r="G33" s="108">
        <f t="shared" si="3"/>
        <v>683022.19</v>
      </c>
      <c r="H33" s="90">
        <f t="shared" si="3"/>
        <v>17500</v>
      </c>
      <c r="I33" s="109">
        <f t="shared" si="3"/>
        <v>0</v>
      </c>
      <c r="J33" s="90">
        <f t="shared" si="3"/>
        <v>0</v>
      </c>
      <c r="K33" s="90">
        <f t="shared" si="3"/>
        <v>0</v>
      </c>
      <c r="L33" s="90">
        <f t="shared" si="3"/>
        <v>229377</v>
      </c>
      <c r="M33" s="90">
        <f t="shared" si="3"/>
        <v>0</v>
      </c>
      <c r="N33" s="90">
        <f t="shared" si="3"/>
        <v>0</v>
      </c>
      <c r="O33" s="90">
        <f t="shared" si="3"/>
        <v>0</v>
      </c>
      <c r="P33" s="90">
        <f t="shared" si="3"/>
        <v>225548</v>
      </c>
    </row>
    <row r="34" spans="2:16" ht="24.75" customHeight="1" thickTop="1"/>
  </sheetData>
  <mergeCells count="1">
    <mergeCell ref="H4:O4"/>
  </mergeCells>
  <phoneticPr fontId="13" type="noConversion"/>
  <pageMargins left="0.94488188976377963" right="0.35433070866141736" top="0.19685039370078741" bottom="0" header="0.51181102362204722" footer="0.51181102362204722"/>
  <pageSetup paperSize="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P34"/>
  <sheetViews>
    <sheetView zoomScale="75" workbookViewId="0">
      <selection activeCell="R9" sqref="R9"/>
    </sheetView>
  </sheetViews>
  <sheetFormatPr defaultRowHeight="24.75" customHeight="1"/>
  <cols>
    <col min="1" max="1" width="1.875" style="88" customWidth="1"/>
    <col min="2" max="2" width="25.25" style="88" customWidth="1"/>
    <col min="3" max="3" width="9.875" style="88" customWidth="1"/>
    <col min="4" max="4" width="9.75" style="88" customWidth="1"/>
    <col min="5" max="5" width="9.625" style="88" customWidth="1"/>
    <col min="6" max="6" width="8" style="88" customWidth="1"/>
    <col min="7" max="8" width="7.625" style="88" customWidth="1"/>
    <col min="9" max="9" width="7.5" style="88" customWidth="1"/>
    <col min="10" max="10" width="9.5" style="88" customWidth="1"/>
    <col min="11" max="11" width="7.5" style="88" customWidth="1"/>
    <col min="12" max="13" width="9.5" style="88" customWidth="1"/>
    <col min="14" max="14" width="8.5" style="88" customWidth="1"/>
    <col min="15" max="15" width="9" style="88"/>
    <col min="16" max="16" width="10.125" style="88" customWidth="1"/>
    <col min="17" max="16384" width="9" style="88"/>
  </cols>
  <sheetData>
    <row r="1" spans="1:16" s="27" customFormat="1" ht="18.75" customHeight="1">
      <c r="B1" s="120"/>
      <c r="E1" s="27" t="s">
        <v>162</v>
      </c>
    </row>
    <row r="2" spans="1:16" s="27" customFormat="1" ht="18.75" customHeight="1">
      <c r="G2" s="27" t="s">
        <v>51</v>
      </c>
    </row>
    <row r="3" spans="1:16" s="27" customFormat="1" ht="18.75" customHeight="1">
      <c r="G3" s="27" t="str">
        <f>+จ่ายปลัด!G3</f>
        <v xml:space="preserve"> ตั้งแต่วันที่   1  ตุลาคม  2555  ถึง   31  มกราคม  2556</v>
      </c>
    </row>
    <row r="4" spans="1:16" s="27" customFormat="1" ht="18.75" customHeight="1">
      <c r="H4" s="246" t="s">
        <v>73</v>
      </c>
      <c r="I4" s="246"/>
      <c r="J4" s="246"/>
      <c r="K4" s="246"/>
      <c r="L4" s="246"/>
      <c r="M4" s="246"/>
      <c r="N4" s="246"/>
      <c r="O4" s="246"/>
    </row>
    <row r="5" spans="1:16" s="107" customFormat="1" ht="18.75" customHeight="1">
      <c r="A5" s="124"/>
      <c r="B5" s="124"/>
      <c r="C5" s="26"/>
      <c r="D5" s="125"/>
      <c r="E5" s="26" t="s">
        <v>18</v>
      </c>
      <c r="F5" s="125" t="s">
        <v>20</v>
      </c>
      <c r="G5" s="26"/>
      <c r="H5" s="125"/>
      <c r="I5" s="26" t="s">
        <v>23</v>
      </c>
      <c r="J5" s="125" t="s">
        <v>26</v>
      </c>
      <c r="K5" s="26" t="s">
        <v>27</v>
      </c>
      <c r="L5" s="125" t="s">
        <v>30</v>
      </c>
      <c r="M5" s="26" t="s">
        <v>33</v>
      </c>
      <c r="N5" s="125"/>
      <c r="O5" s="26"/>
      <c r="P5" s="26"/>
    </row>
    <row r="6" spans="1:16" s="107" customFormat="1" ht="18.75" customHeight="1">
      <c r="A6" s="126"/>
      <c r="B6" s="111" t="s">
        <v>0</v>
      </c>
      <c r="C6" s="31" t="s">
        <v>1</v>
      </c>
      <c r="D6" s="111" t="s">
        <v>2</v>
      </c>
      <c r="E6" s="31" t="s">
        <v>19</v>
      </c>
      <c r="F6" s="111" t="s">
        <v>21</v>
      </c>
      <c r="G6" s="31" t="s">
        <v>3</v>
      </c>
      <c r="H6" s="127" t="s">
        <v>4</v>
      </c>
      <c r="I6" s="31" t="s">
        <v>24</v>
      </c>
      <c r="J6" s="111" t="s">
        <v>25</v>
      </c>
      <c r="K6" s="31" t="s">
        <v>29</v>
      </c>
      <c r="L6" s="128" t="s">
        <v>32</v>
      </c>
      <c r="M6" s="31" t="s">
        <v>34</v>
      </c>
      <c r="N6" s="111" t="s">
        <v>5</v>
      </c>
      <c r="O6" s="31" t="s">
        <v>6</v>
      </c>
      <c r="P6" s="31" t="s">
        <v>7</v>
      </c>
    </row>
    <row r="7" spans="1:16" s="107" customFormat="1" ht="18.75" customHeight="1">
      <c r="A7" s="126"/>
      <c r="B7" s="126"/>
      <c r="C7" s="31"/>
      <c r="D7" s="111"/>
      <c r="E7" s="31"/>
      <c r="F7" s="111" t="s">
        <v>22</v>
      </c>
      <c r="G7" s="31"/>
      <c r="H7" s="111"/>
      <c r="I7" s="31"/>
      <c r="J7" s="111"/>
      <c r="K7" s="31" t="s">
        <v>28</v>
      </c>
      <c r="L7" s="111" t="s">
        <v>31</v>
      </c>
      <c r="M7" s="31"/>
      <c r="N7" s="111"/>
      <c r="O7" s="31"/>
      <c r="P7" s="31"/>
    </row>
    <row r="8" spans="1:16" s="107" customFormat="1" ht="18.75" customHeight="1">
      <c r="A8" s="129"/>
      <c r="B8" s="129"/>
      <c r="C8" s="42"/>
      <c r="D8" s="130"/>
      <c r="E8" s="131" t="s">
        <v>62</v>
      </c>
      <c r="F8" s="132" t="s">
        <v>63</v>
      </c>
      <c r="G8" s="131" t="s">
        <v>64</v>
      </c>
      <c r="H8" s="132" t="s">
        <v>65</v>
      </c>
      <c r="I8" s="131" t="s">
        <v>66</v>
      </c>
      <c r="J8" s="132" t="s">
        <v>67</v>
      </c>
      <c r="K8" s="131" t="s">
        <v>68</v>
      </c>
      <c r="L8" s="132" t="s">
        <v>69</v>
      </c>
      <c r="M8" s="131" t="s">
        <v>75</v>
      </c>
      <c r="N8" s="132" t="s">
        <v>70</v>
      </c>
      <c r="O8" s="131" t="s">
        <v>71</v>
      </c>
      <c r="P8" s="131" t="s">
        <v>72</v>
      </c>
    </row>
    <row r="9" spans="1:16" ht="18" customHeight="1">
      <c r="A9" s="133" t="s">
        <v>8</v>
      </c>
      <c r="B9" s="134"/>
      <c r="C9" s="106"/>
      <c r="E9" s="106"/>
      <c r="G9" s="106"/>
      <c r="I9" s="106"/>
      <c r="K9" s="106"/>
      <c r="M9" s="106"/>
      <c r="O9" s="106"/>
      <c r="P9" s="106"/>
    </row>
    <row r="10" spans="1:16" ht="18" customHeight="1">
      <c r="B10" s="88" t="s">
        <v>153</v>
      </c>
      <c r="C10" s="106">
        <v>0</v>
      </c>
      <c r="D10" s="88">
        <f>SUM(E10:P10)</f>
        <v>0</v>
      </c>
      <c r="E10" s="106">
        <f>+ทั่วไป!G8</f>
        <v>0</v>
      </c>
      <c r="G10" s="106"/>
      <c r="I10" s="106"/>
      <c r="K10" s="106"/>
      <c r="M10" s="106"/>
      <c r="O10" s="106"/>
      <c r="P10" s="106"/>
    </row>
    <row r="11" spans="1:16" ht="18" customHeight="1">
      <c r="B11" s="88" t="s">
        <v>154</v>
      </c>
      <c r="C11" s="106">
        <v>1360000</v>
      </c>
      <c r="D11" s="88">
        <f t="shared" ref="D11:D28" si="0">SUM(E11:P11)</f>
        <v>423440</v>
      </c>
      <c r="E11" s="106">
        <f>+ทั่วไป!G9</f>
        <v>423440</v>
      </c>
      <c r="G11" s="106"/>
      <c r="I11" s="106"/>
      <c r="K11" s="106"/>
      <c r="M11" s="106"/>
      <c r="O11" s="106"/>
      <c r="P11" s="106"/>
    </row>
    <row r="12" spans="1:16" s="209" customFormat="1" ht="18" customHeight="1">
      <c r="B12" s="209" t="s">
        <v>187</v>
      </c>
      <c r="C12" s="210">
        <v>0</v>
      </c>
      <c r="D12" s="209">
        <f t="shared" ref="D12" si="1">SUM(E12:P12)</f>
        <v>0</v>
      </c>
      <c r="E12" s="210">
        <f>+ทั่วไป!G10</f>
        <v>0</v>
      </c>
      <c r="G12" s="210"/>
      <c r="I12" s="210"/>
      <c r="K12" s="210"/>
      <c r="M12" s="210"/>
      <c r="O12" s="210"/>
      <c r="P12" s="210"/>
    </row>
    <row r="13" spans="1:16" ht="18" customHeight="1">
      <c r="B13" s="88" t="s">
        <v>134</v>
      </c>
      <c r="C13" s="106">
        <v>370000</v>
      </c>
      <c r="D13" s="88">
        <f t="shared" si="0"/>
        <v>33590</v>
      </c>
      <c r="E13" s="106">
        <f>+ทั่วไป!G11</f>
        <v>33590</v>
      </c>
      <c r="G13" s="106"/>
      <c r="I13" s="106"/>
      <c r="K13" s="106"/>
      <c r="M13" s="106"/>
      <c r="O13" s="106"/>
      <c r="P13" s="106"/>
    </row>
    <row r="14" spans="1:16" ht="18" customHeight="1">
      <c r="B14" s="88" t="s">
        <v>155</v>
      </c>
      <c r="C14" s="106">
        <v>0</v>
      </c>
      <c r="D14" s="88">
        <f t="shared" si="0"/>
        <v>0</v>
      </c>
      <c r="E14" s="106">
        <f>+ทั่วไป!G12</f>
        <v>0</v>
      </c>
      <c r="G14" s="106"/>
      <c r="I14" s="106"/>
      <c r="K14" s="106"/>
      <c r="M14" s="106"/>
      <c r="O14" s="106"/>
      <c r="P14" s="106"/>
    </row>
    <row r="15" spans="1:16" ht="18" customHeight="1">
      <c r="B15" s="88" t="s">
        <v>146</v>
      </c>
      <c r="C15" s="106">
        <v>280000</v>
      </c>
      <c r="D15" s="88">
        <f t="shared" si="0"/>
        <v>700</v>
      </c>
      <c r="E15" s="106">
        <f>+ทั่วไป!G13</f>
        <v>700</v>
      </c>
      <c r="F15" s="106"/>
      <c r="G15" s="106"/>
      <c r="I15" s="106"/>
      <c r="K15" s="106"/>
      <c r="M15" s="106"/>
      <c r="O15" s="106"/>
      <c r="P15" s="106"/>
    </row>
    <row r="16" spans="1:16" ht="18" customHeight="1">
      <c r="B16" s="88" t="s">
        <v>129</v>
      </c>
      <c r="C16" s="106">
        <v>0</v>
      </c>
      <c r="D16" s="88">
        <f t="shared" si="0"/>
        <v>0</v>
      </c>
      <c r="E16" s="106">
        <f>+ทั่วไป!G14</f>
        <v>0</v>
      </c>
      <c r="F16" s="135"/>
      <c r="G16" s="106"/>
      <c r="I16" s="106"/>
      <c r="K16" s="106"/>
      <c r="M16" s="106"/>
      <c r="O16" s="106"/>
      <c r="P16" s="106"/>
    </row>
    <row r="17" spans="2:16" ht="18" customHeight="1">
      <c r="B17" s="89" t="s">
        <v>145</v>
      </c>
      <c r="C17" s="106">
        <v>0</v>
      </c>
      <c r="D17" s="88">
        <f t="shared" si="0"/>
        <v>0</v>
      </c>
      <c r="E17" s="106">
        <f>+ทั่วไป!G15</f>
        <v>0</v>
      </c>
      <c r="F17" s="106"/>
      <c r="G17" s="106"/>
      <c r="I17" s="106"/>
      <c r="K17" s="106"/>
      <c r="M17" s="106"/>
      <c r="O17" s="106"/>
      <c r="P17" s="106"/>
    </row>
    <row r="18" spans="2:16" ht="18" customHeight="1">
      <c r="B18" s="88" t="s">
        <v>135</v>
      </c>
      <c r="C18" s="106">
        <v>140000</v>
      </c>
      <c r="D18" s="88">
        <f t="shared" si="0"/>
        <v>22910</v>
      </c>
      <c r="E18" s="106">
        <f>+ทั่วไป!G16</f>
        <v>22910</v>
      </c>
      <c r="F18" s="110"/>
      <c r="G18" s="106"/>
      <c r="I18" s="106"/>
      <c r="K18" s="106"/>
      <c r="M18" s="106"/>
      <c r="O18" s="106"/>
      <c r="P18" s="106"/>
    </row>
    <row r="19" spans="2:16" ht="18" customHeight="1">
      <c r="B19" s="88" t="s">
        <v>126</v>
      </c>
      <c r="C19" s="106">
        <v>0</v>
      </c>
      <c r="D19" s="88">
        <f t="shared" si="0"/>
        <v>0</v>
      </c>
      <c r="E19" s="106">
        <f>+ทั่วไป!G17</f>
        <v>0</v>
      </c>
      <c r="G19" s="106"/>
      <c r="I19" s="106"/>
      <c r="K19" s="106"/>
      <c r="M19" s="106"/>
      <c r="O19" s="106"/>
      <c r="P19" s="106"/>
    </row>
    <row r="20" spans="2:16" ht="18" customHeight="1">
      <c r="B20" s="88" t="s">
        <v>136</v>
      </c>
      <c r="C20" s="106">
        <v>0</v>
      </c>
      <c r="D20" s="88">
        <f t="shared" si="0"/>
        <v>0</v>
      </c>
      <c r="E20" s="106">
        <f>+ทั่วไป!G18</f>
        <v>0</v>
      </c>
      <c r="G20" s="106"/>
      <c r="I20" s="106"/>
      <c r="K20" s="106"/>
      <c r="M20" s="106"/>
      <c r="O20" s="106"/>
      <c r="P20" s="106"/>
    </row>
    <row r="21" spans="2:16" ht="18" customHeight="1">
      <c r="B21" s="88" t="s">
        <v>125</v>
      </c>
      <c r="C21" s="106">
        <v>30000</v>
      </c>
      <c r="D21" s="88">
        <f t="shared" si="0"/>
        <v>15000</v>
      </c>
      <c r="E21" s="106">
        <f>+ทั่วไป!G19</f>
        <v>15000</v>
      </c>
      <c r="G21" s="106"/>
      <c r="I21" s="135"/>
      <c r="K21" s="106"/>
      <c r="M21" s="106"/>
      <c r="O21" s="106"/>
      <c r="P21" s="106"/>
    </row>
    <row r="22" spans="2:16" ht="18" customHeight="1">
      <c r="B22" s="88" t="s">
        <v>128</v>
      </c>
      <c r="C22" s="106">
        <v>0</v>
      </c>
      <c r="D22" s="88">
        <f t="shared" si="0"/>
        <v>0</v>
      </c>
      <c r="E22" s="106">
        <f>+ทั่วไป!G20</f>
        <v>0</v>
      </c>
      <c r="G22" s="106"/>
      <c r="I22" s="106"/>
      <c r="K22" s="106"/>
      <c r="M22" s="106"/>
      <c r="O22" s="106"/>
      <c r="P22" s="106"/>
    </row>
    <row r="23" spans="2:16" ht="18" customHeight="1">
      <c r="B23" s="88" t="s">
        <v>156</v>
      </c>
      <c r="C23" s="106">
        <v>0</v>
      </c>
      <c r="D23" s="88">
        <f>SUM(E23:P23)</f>
        <v>0</v>
      </c>
      <c r="E23" s="106">
        <f>+ทั่วไป!G21</f>
        <v>0</v>
      </c>
      <c r="G23" s="106"/>
      <c r="I23" s="114"/>
      <c r="K23" s="106"/>
      <c r="M23" s="106"/>
      <c r="O23" s="106"/>
      <c r="P23" s="106"/>
    </row>
    <row r="24" spans="2:16" ht="18" customHeight="1">
      <c r="B24" s="88" t="s">
        <v>144</v>
      </c>
      <c r="C24" s="106">
        <v>0</v>
      </c>
      <c r="D24" s="88">
        <f t="shared" si="0"/>
        <v>0</v>
      </c>
      <c r="E24" s="106">
        <f>+ทั่วไป!G22</f>
        <v>0</v>
      </c>
      <c r="G24" s="106"/>
      <c r="I24" s="106"/>
      <c r="K24" s="106"/>
      <c r="M24" s="106"/>
      <c r="O24" s="106"/>
      <c r="P24" s="106"/>
    </row>
    <row r="25" spans="2:16" ht="18" customHeight="1">
      <c r="B25" s="89" t="s">
        <v>157</v>
      </c>
      <c r="C25" s="106">
        <v>0</v>
      </c>
      <c r="D25" s="88">
        <f t="shared" si="0"/>
        <v>0</v>
      </c>
      <c r="E25" s="106">
        <f>+ทั่วไป!G23</f>
        <v>0</v>
      </c>
      <c r="G25" s="106"/>
      <c r="I25" s="106"/>
      <c r="K25" s="106"/>
      <c r="M25" s="106"/>
      <c r="O25" s="106"/>
      <c r="P25" s="106"/>
    </row>
    <row r="26" spans="2:16" ht="18" customHeight="1">
      <c r="B26" s="88" t="s">
        <v>137</v>
      </c>
      <c r="C26" s="106">
        <v>0</v>
      </c>
      <c r="D26" s="88">
        <f t="shared" si="0"/>
        <v>0</v>
      </c>
      <c r="E26" s="106">
        <f>+ทั่วไป!G24</f>
        <v>0</v>
      </c>
      <c r="F26" s="115"/>
      <c r="G26" s="106"/>
      <c r="I26" s="106"/>
      <c r="K26" s="106"/>
      <c r="M26" s="106"/>
      <c r="O26" s="106"/>
      <c r="P26" s="106"/>
    </row>
    <row r="27" spans="2:16" ht="18" customHeight="1">
      <c r="B27" s="88" t="s">
        <v>127</v>
      </c>
      <c r="C27" s="106">
        <v>0</v>
      </c>
      <c r="D27" s="88">
        <f t="shared" si="0"/>
        <v>0</v>
      </c>
      <c r="E27" s="106">
        <f>+ทั่วไป!G25</f>
        <v>0</v>
      </c>
      <c r="F27" s="115"/>
      <c r="G27" s="106"/>
      <c r="I27" s="106"/>
      <c r="K27" s="106"/>
      <c r="M27" s="106"/>
      <c r="O27" s="106"/>
      <c r="P27" s="106"/>
    </row>
    <row r="28" spans="2:16" ht="18" customHeight="1">
      <c r="B28" s="88" t="s">
        <v>9</v>
      </c>
      <c r="C28" s="106">
        <v>0</v>
      </c>
      <c r="D28" s="88">
        <f t="shared" si="0"/>
        <v>0</v>
      </c>
      <c r="E28" s="106">
        <f>+ทั่วไป!G26</f>
        <v>0</v>
      </c>
      <c r="G28" s="106"/>
      <c r="I28" s="106"/>
      <c r="K28" s="106"/>
      <c r="M28" s="106"/>
      <c r="O28" s="106"/>
      <c r="P28" s="106"/>
    </row>
    <row r="29" spans="2:16" ht="18" customHeight="1">
      <c r="B29" s="88" t="s">
        <v>143</v>
      </c>
      <c r="C29" s="106">
        <v>0</v>
      </c>
      <c r="D29" s="88">
        <f>SUM(E29:P29)</f>
        <v>0</v>
      </c>
      <c r="E29" s="106">
        <f>+ทั่วไป!G27</f>
        <v>0</v>
      </c>
      <c r="G29" s="106"/>
      <c r="I29" s="106"/>
      <c r="K29" s="106"/>
      <c r="M29" s="106"/>
      <c r="O29" s="106"/>
      <c r="P29" s="106"/>
    </row>
    <row r="30" spans="2:16" ht="18" customHeight="1">
      <c r="B30" s="88" t="s">
        <v>7</v>
      </c>
      <c r="C30" s="106">
        <v>0</v>
      </c>
      <c r="D30" s="88">
        <f>SUM(E30:P30)</f>
        <v>0</v>
      </c>
      <c r="E30" s="106">
        <f>+ทั่วไป!G28</f>
        <v>0</v>
      </c>
      <c r="G30" s="106"/>
      <c r="I30" s="106"/>
      <c r="K30" s="106"/>
      <c r="M30" s="106"/>
      <c r="O30" s="106"/>
      <c r="P30" s="106"/>
    </row>
    <row r="31" spans="2:16" ht="18" customHeight="1">
      <c r="B31" s="88" t="s">
        <v>152</v>
      </c>
      <c r="C31" s="106">
        <v>0</v>
      </c>
      <c r="D31" s="88">
        <f>SUM(E31:P31)</f>
        <v>0</v>
      </c>
      <c r="E31" s="106">
        <f>+ทั่วไป!G29</f>
        <v>0</v>
      </c>
      <c r="G31" s="106"/>
      <c r="I31" s="106"/>
      <c r="K31" s="106"/>
      <c r="M31" s="106"/>
      <c r="O31" s="106"/>
      <c r="P31" s="106"/>
    </row>
    <row r="32" spans="2:16" ht="18" customHeight="1">
      <c r="B32" s="88" t="s">
        <v>158</v>
      </c>
      <c r="C32" s="106">
        <v>0</v>
      </c>
      <c r="D32" s="88">
        <f>SUM(E32:P32)</f>
        <v>0</v>
      </c>
      <c r="E32" s="106">
        <f>+ทั่วไป!G30</f>
        <v>0</v>
      </c>
      <c r="G32" s="106"/>
      <c r="I32" s="106"/>
      <c r="K32" s="106"/>
      <c r="M32" s="106"/>
      <c r="O32" s="106"/>
      <c r="P32" s="106"/>
    </row>
    <row r="33" spans="2:16" s="107" customFormat="1" ht="18" customHeight="1" thickBot="1">
      <c r="B33" s="60" t="s">
        <v>2</v>
      </c>
      <c r="C33" s="90">
        <f t="shared" ref="C33:P33" si="2">SUM(C10:C32)</f>
        <v>2180000</v>
      </c>
      <c r="D33" s="90">
        <f t="shared" si="2"/>
        <v>495640</v>
      </c>
      <c r="E33" s="90">
        <f t="shared" si="2"/>
        <v>495640</v>
      </c>
      <c r="F33" s="108">
        <f t="shared" si="2"/>
        <v>0</v>
      </c>
      <c r="G33" s="108">
        <f t="shared" si="2"/>
        <v>0</v>
      </c>
      <c r="H33" s="90">
        <f t="shared" si="2"/>
        <v>0</v>
      </c>
      <c r="I33" s="109">
        <f t="shared" si="2"/>
        <v>0</v>
      </c>
      <c r="J33" s="90">
        <f t="shared" si="2"/>
        <v>0</v>
      </c>
      <c r="K33" s="90">
        <f t="shared" si="2"/>
        <v>0</v>
      </c>
      <c r="L33" s="90">
        <f t="shared" si="2"/>
        <v>0</v>
      </c>
      <c r="M33" s="90">
        <f t="shared" si="2"/>
        <v>0</v>
      </c>
      <c r="N33" s="90">
        <f t="shared" si="2"/>
        <v>0</v>
      </c>
      <c r="O33" s="90">
        <f t="shared" si="2"/>
        <v>0</v>
      </c>
      <c r="P33" s="90">
        <f t="shared" si="2"/>
        <v>0</v>
      </c>
    </row>
    <row r="34" spans="2:16" ht="24.75" customHeight="1" thickTop="1"/>
  </sheetData>
  <mergeCells count="1">
    <mergeCell ref="H4:O4"/>
  </mergeCells>
  <phoneticPr fontId="13" type="noConversion"/>
  <pageMargins left="0.74803149606299213" right="0.74803149606299213" top="0.19685039370078741" bottom="0" header="0.51181102362204722" footer="0.51181102362204722"/>
  <pageSetup paperSize="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P34"/>
  <sheetViews>
    <sheetView zoomScale="75" workbookViewId="0">
      <selection activeCell="B11" sqref="B11"/>
    </sheetView>
  </sheetViews>
  <sheetFormatPr defaultRowHeight="24.75" customHeight="1"/>
  <cols>
    <col min="1" max="1" width="1.875" style="68" customWidth="1"/>
    <col min="2" max="2" width="25.25" style="68" customWidth="1"/>
    <col min="3" max="3" width="9.875" style="68" customWidth="1"/>
    <col min="4" max="4" width="9.75" style="68" customWidth="1"/>
    <col min="5" max="5" width="9.625" style="68" customWidth="1"/>
    <col min="6" max="6" width="8" style="68" customWidth="1"/>
    <col min="7" max="8" width="7.625" style="68" customWidth="1"/>
    <col min="9" max="9" width="7.5" style="68" customWidth="1"/>
    <col min="10" max="10" width="9.5" style="68" customWidth="1"/>
    <col min="11" max="11" width="7.5" style="68" customWidth="1"/>
    <col min="12" max="13" width="9.5" style="68" customWidth="1"/>
    <col min="14" max="14" width="8.5" style="68" customWidth="1"/>
    <col min="15" max="15" width="9" style="68"/>
    <col min="16" max="16" width="10.125" style="68" customWidth="1"/>
    <col min="17" max="16384" width="9" style="68"/>
  </cols>
  <sheetData>
    <row r="1" spans="1:16" s="47" customFormat="1" ht="21" customHeight="1">
      <c r="B1" s="122"/>
      <c r="E1" s="47" t="s">
        <v>180</v>
      </c>
    </row>
    <row r="2" spans="1:16" s="47" customFormat="1" ht="18.75" customHeight="1">
      <c r="G2" s="47" t="s">
        <v>51</v>
      </c>
    </row>
    <row r="3" spans="1:16" s="47" customFormat="1" ht="18.75" customHeight="1">
      <c r="G3" s="47" t="str">
        <f>+จ่ายปลัด!G3</f>
        <v xml:space="preserve"> ตั้งแต่วันที่   1  ตุลาคม  2555  ถึง   31  มกราคม  2556</v>
      </c>
    </row>
    <row r="4" spans="1:16" s="47" customFormat="1" ht="18.75" customHeight="1">
      <c r="H4" s="247" t="s">
        <v>74</v>
      </c>
      <c r="I4" s="247"/>
      <c r="J4" s="247"/>
      <c r="K4" s="247"/>
      <c r="L4" s="247"/>
      <c r="M4" s="247"/>
      <c r="N4" s="247"/>
      <c r="O4" s="247"/>
    </row>
    <row r="5" spans="1:16" s="139" customFormat="1" ht="18.75" customHeight="1">
      <c r="A5" s="136"/>
      <c r="B5" s="136"/>
      <c r="C5" s="137"/>
      <c r="D5" s="138"/>
      <c r="E5" s="137" t="s">
        <v>18</v>
      </c>
      <c r="F5" s="138" t="s">
        <v>20</v>
      </c>
      <c r="G5" s="137"/>
      <c r="H5" s="138"/>
      <c r="I5" s="137" t="s">
        <v>23</v>
      </c>
      <c r="J5" s="138" t="s">
        <v>26</v>
      </c>
      <c r="K5" s="137" t="s">
        <v>27</v>
      </c>
      <c r="L5" s="138" t="s">
        <v>30</v>
      </c>
      <c r="M5" s="137" t="s">
        <v>33</v>
      </c>
      <c r="N5" s="138"/>
      <c r="O5" s="137"/>
      <c r="P5" s="137"/>
    </row>
    <row r="6" spans="1:16" s="139" customFormat="1" ht="18.75" customHeight="1">
      <c r="A6" s="140"/>
      <c r="B6" s="141" t="s">
        <v>0</v>
      </c>
      <c r="C6" s="142" t="s">
        <v>1</v>
      </c>
      <c r="D6" s="141" t="s">
        <v>2</v>
      </c>
      <c r="E6" s="142" t="s">
        <v>19</v>
      </c>
      <c r="F6" s="141" t="s">
        <v>21</v>
      </c>
      <c r="G6" s="142" t="s">
        <v>3</v>
      </c>
      <c r="H6" s="143" t="s">
        <v>4</v>
      </c>
      <c r="I6" s="142" t="s">
        <v>24</v>
      </c>
      <c r="J6" s="141" t="s">
        <v>25</v>
      </c>
      <c r="K6" s="142" t="s">
        <v>29</v>
      </c>
      <c r="L6" s="144" t="s">
        <v>32</v>
      </c>
      <c r="M6" s="142" t="s">
        <v>34</v>
      </c>
      <c r="N6" s="141" t="s">
        <v>5</v>
      </c>
      <c r="O6" s="142" t="s">
        <v>6</v>
      </c>
      <c r="P6" s="142" t="s">
        <v>7</v>
      </c>
    </row>
    <row r="7" spans="1:16" s="139" customFormat="1" ht="18.75" customHeight="1">
      <c r="A7" s="140"/>
      <c r="B7" s="140"/>
      <c r="C7" s="142"/>
      <c r="D7" s="141"/>
      <c r="E7" s="142"/>
      <c r="F7" s="141" t="s">
        <v>22</v>
      </c>
      <c r="G7" s="142"/>
      <c r="H7" s="141"/>
      <c r="I7" s="142"/>
      <c r="J7" s="141"/>
      <c r="K7" s="142" t="s">
        <v>28</v>
      </c>
      <c r="L7" s="141" t="s">
        <v>31</v>
      </c>
      <c r="M7" s="142"/>
      <c r="N7" s="141"/>
      <c r="O7" s="142"/>
      <c r="P7" s="142"/>
    </row>
    <row r="8" spans="1:16" s="139" customFormat="1" ht="18.75" customHeight="1">
      <c r="A8" s="145"/>
      <c r="B8" s="145"/>
      <c r="C8" s="146"/>
      <c r="D8" s="147"/>
      <c r="E8" s="148" t="s">
        <v>62</v>
      </c>
      <c r="F8" s="149" t="s">
        <v>63</v>
      </c>
      <c r="G8" s="148" t="s">
        <v>64</v>
      </c>
      <c r="H8" s="149" t="s">
        <v>65</v>
      </c>
      <c r="I8" s="148" t="s">
        <v>66</v>
      </c>
      <c r="J8" s="149" t="s">
        <v>67</v>
      </c>
      <c r="K8" s="148" t="s">
        <v>68</v>
      </c>
      <c r="L8" s="149" t="s">
        <v>69</v>
      </c>
      <c r="M8" s="148" t="s">
        <v>75</v>
      </c>
      <c r="N8" s="149" t="s">
        <v>70</v>
      </c>
      <c r="O8" s="148" t="s">
        <v>71</v>
      </c>
      <c r="P8" s="148" t="s">
        <v>72</v>
      </c>
    </row>
    <row r="9" spans="1:16" ht="18" customHeight="1">
      <c r="A9" s="150" t="s">
        <v>8</v>
      </c>
      <c r="B9" s="151"/>
      <c r="C9" s="152"/>
      <c r="E9" s="152"/>
      <c r="G9" s="152"/>
      <c r="I9" s="152"/>
      <c r="K9" s="152"/>
      <c r="M9" s="152"/>
      <c r="O9" s="152"/>
      <c r="P9" s="152"/>
    </row>
    <row r="10" spans="1:16" ht="18" customHeight="1">
      <c r="B10" s="68" t="s">
        <v>153</v>
      </c>
      <c r="C10" s="152">
        <v>0</v>
      </c>
      <c r="D10" s="68">
        <f>SUM(E10:P10)</f>
        <v>0</v>
      </c>
      <c r="E10" s="152"/>
      <c r="G10" s="152"/>
      <c r="I10" s="152"/>
      <c r="J10" s="68">
        <f>+เคหะชุมชน!D8</f>
        <v>0</v>
      </c>
      <c r="K10" s="152"/>
      <c r="M10" s="152"/>
      <c r="O10" s="152"/>
      <c r="P10" s="152"/>
    </row>
    <row r="11" spans="1:16" ht="18" customHeight="1">
      <c r="B11" s="68" t="s">
        <v>154</v>
      </c>
      <c r="C11" s="152">
        <v>873780</v>
      </c>
      <c r="D11" s="68">
        <f t="shared" ref="D11:D28" si="0">SUM(E11:P11)</f>
        <v>257420</v>
      </c>
      <c r="E11" s="152"/>
      <c r="G11" s="152"/>
      <c r="I11" s="152"/>
      <c r="J11" s="68">
        <f>+เคหะชุมชน!D9</f>
        <v>257420</v>
      </c>
      <c r="K11" s="152"/>
      <c r="M11" s="152"/>
      <c r="O11" s="152"/>
      <c r="P11" s="152"/>
    </row>
    <row r="12" spans="1:16" s="209" customFormat="1" ht="18" customHeight="1">
      <c r="B12" s="209" t="s">
        <v>190</v>
      </c>
      <c r="C12" s="210">
        <v>0</v>
      </c>
      <c r="D12" s="209">
        <f t="shared" ref="D12" si="1">SUM(E12:P12)</f>
        <v>0</v>
      </c>
      <c r="E12" s="210"/>
      <c r="G12" s="210"/>
      <c r="I12" s="210"/>
      <c r="J12" s="209">
        <f>+เคหะชุมชน!D10</f>
        <v>0</v>
      </c>
      <c r="K12" s="210"/>
      <c r="M12" s="210"/>
      <c r="O12" s="210"/>
      <c r="P12" s="210"/>
    </row>
    <row r="13" spans="1:16" ht="18" customHeight="1">
      <c r="B13" s="68" t="s">
        <v>134</v>
      </c>
      <c r="C13" s="152">
        <v>360800</v>
      </c>
      <c r="D13" s="68">
        <f t="shared" si="0"/>
        <v>18400</v>
      </c>
      <c r="E13" s="152"/>
      <c r="G13" s="152"/>
      <c r="I13" s="152"/>
      <c r="J13" s="68">
        <f>+เคหะชุมชน!D11</f>
        <v>18400</v>
      </c>
      <c r="K13" s="152"/>
      <c r="M13" s="152"/>
      <c r="O13" s="152"/>
      <c r="P13" s="152"/>
    </row>
    <row r="14" spans="1:16" ht="18" customHeight="1">
      <c r="B14" s="68" t="s">
        <v>155</v>
      </c>
      <c r="C14" s="152">
        <v>0</v>
      </c>
      <c r="D14" s="68">
        <f t="shared" si="0"/>
        <v>0</v>
      </c>
      <c r="E14" s="152"/>
      <c r="G14" s="152"/>
      <c r="I14" s="152"/>
      <c r="J14" s="68">
        <f>+เคหะชุมชน!D12</f>
        <v>0</v>
      </c>
      <c r="K14" s="152"/>
      <c r="M14" s="152"/>
      <c r="O14" s="152"/>
      <c r="P14" s="152"/>
    </row>
    <row r="15" spans="1:16" ht="18" customHeight="1">
      <c r="B15" s="68" t="s">
        <v>146</v>
      </c>
      <c r="C15" s="152">
        <f>280000+พาณิชย์!C13</f>
        <v>310000</v>
      </c>
      <c r="D15" s="68">
        <f t="shared" si="0"/>
        <v>4500</v>
      </c>
      <c r="E15" s="152"/>
      <c r="F15" s="152"/>
      <c r="G15" s="152"/>
      <c r="I15" s="152"/>
      <c r="J15" s="68">
        <f>+เคหะชุมชน!D13</f>
        <v>4500</v>
      </c>
      <c r="K15" s="152"/>
      <c r="M15" s="152"/>
      <c r="O15" s="152">
        <f>+พาณิชย์!D13</f>
        <v>0</v>
      </c>
      <c r="P15" s="152"/>
    </row>
    <row r="16" spans="1:16" ht="18" customHeight="1">
      <c r="B16" s="68" t="s">
        <v>129</v>
      </c>
      <c r="C16" s="152">
        <v>0</v>
      </c>
      <c r="D16" s="68">
        <f t="shared" si="0"/>
        <v>0</v>
      </c>
      <c r="E16" s="153"/>
      <c r="F16" s="154"/>
      <c r="G16" s="152"/>
      <c r="I16" s="152"/>
      <c r="J16" s="68">
        <f>+เคหะชุมชน!D14</f>
        <v>0</v>
      </c>
      <c r="K16" s="152"/>
      <c r="M16" s="152"/>
      <c r="O16" s="152"/>
      <c r="P16" s="152"/>
    </row>
    <row r="17" spans="2:16" ht="18" customHeight="1">
      <c r="B17" s="121" t="s">
        <v>145</v>
      </c>
      <c r="C17" s="152">
        <v>0</v>
      </c>
      <c r="D17" s="68">
        <f t="shared" si="0"/>
        <v>0</v>
      </c>
      <c r="E17" s="153"/>
      <c r="F17" s="152"/>
      <c r="G17" s="152"/>
      <c r="I17" s="152"/>
      <c r="J17" s="68">
        <f>+เคหะชุมชน!D15</f>
        <v>0</v>
      </c>
      <c r="K17" s="152"/>
      <c r="M17" s="152"/>
      <c r="O17" s="152"/>
      <c r="P17" s="152"/>
    </row>
    <row r="18" spans="2:16" ht="18" customHeight="1">
      <c r="B18" s="68" t="s">
        <v>135</v>
      </c>
      <c r="C18" s="152">
        <f>495000+พาณิชย์!C16</f>
        <v>795000</v>
      </c>
      <c r="D18" s="68">
        <f t="shared" si="0"/>
        <v>0</v>
      </c>
      <c r="E18" s="152"/>
      <c r="F18" s="155"/>
      <c r="G18" s="152"/>
      <c r="I18" s="152"/>
      <c r="J18" s="68">
        <f>+เคหะชุมชน!D16</f>
        <v>0</v>
      </c>
      <c r="K18" s="152"/>
      <c r="M18" s="152"/>
      <c r="O18" s="152">
        <f>+พาณิชย์!D16</f>
        <v>0</v>
      </c>
      <c r="P18" s="152"/>
    </row>
    <row r="19" spans="2:16" ht="18" customHeight="1">
      <c r="B19" s="68" t="s">
        <v>126</v>
      </c>
      <c r="C19" s="152">
        <v>0</v>
      </c>
      <c r="D19" s="68">
        <f t="shared" si="0"/>
        <v>0</v>
      </c>
      <c r="E19" s="152"/>
      <c r="G19" s="152"/>
      <c r="I19" s="152"/>
      <c r="J19" s="68">
        <f>+เคหะชุมชน!D17</f>
        <v>0</v>
      </c>
      <c r="K19" s="152"/>
      <c r="M19" s="152"/>
      <c r="O19" s="152"/>
      <c r="P19" s="152"/>
    </row>
    <row r="20" spans="2:16" ht="18" customHeight="1">
      <c r="B20" s="68" t="s">
        <v>136</v>
      </c>
      <c r="C20" s="152">
        <f>0+พาณิชย์!C18</f>
        <v>700000</v>
      </c>
      <c r="D20" s="68">
        <f t="shared" si="0"/>
        <v>361257.24</v>
      </c>
      <c r="E20" s="152"/>
      <c r="G20" s="152"/>
      <c r="I20" s="152"/>
      <c r="J20" s="68">
        <f>+เคหะชุมชน!D18</f>
        <v>0</v>
      </c>
      <c r="K20" s="152"/>
      <c r="M20" s="152"/>
      <c r="O20" s="152">
        <f>+พาณิชย์!D18</f>
        <v>361257.24</v>
      </c>
      <c r="P20" s="152"/>
    </row>
    <row r="21" spans="2:16" ht="18" customHeight="1">
      <c r="B21" s="68" t="s">
        <v>125</v>
      </c>
      <c r="C21" s="152">
        <f>20000+พาณิชย์!C19</f>
        <v>100000</v>
      </c>
      <c r="D21" s="68">
        <f t="shared" si="0"/>
        <v>0</v>
      </c>
      <c r="E21" s="152"/>
      <c r="G21" s="152"/>
      <c r="I21" s="154"/>
      <c r="J21" s="68">
        <f>+เคหะชุมชน!D19</f>
        <v>0</v>
      </c>
      <c r="K21" s="152"/>
      <c r="M21" s="152"/>
      <c r="O21" s="152">
        <f>+พาณิชย์!D19</f>
        <v>0</v>
      </c>
      <c r="P21" s="152"/>
    </row>
    <row r="22" spans="2:16" ht="18" customHeight="1">
      <c r="B22" s="68" t="s">
        <v>128</v>
      </c>
      <c r="C22" s="152">
        <v>24000</v>
      </c>
      <c r="D22" s="68">
        <f t="shared" si="0"/>
        <v>0</v>
      </c>
      <c r="E22" s="152"/>
      <c r="G22" s="152"/>
      <c r="I22" s="152"/>
      <c r="J22" s="68">
        <f>+เคหะชุมชน!D20</f>
        <v>0</v>
      </c>
      <c r="K22" s="152"/>
      <c r="M22" s="152"/>
      <c r="O22" s="152"/>
      <c r="P22" s="152"/>
    </row>
    <row r="23" spans="2:16" ht="18" customHeight="1">
      <c r="B23" s="68" t="s">
        <v>156</v>
      </c>
      <c r="C23" s="152">
        <v>500000</v>
      </c>
      <c r="D23" s="68">
        <f>SUM(E23:P23)</f>
        <v>477200</v>
      </c>
      <c r="E23" s="152"/>
      <c r="G23" s="152"/>
      <c r="I23" s="156"/>
      <c r="J23" s="68">
        <f>+เคหะชุมชน!D21</f>
        <v>477200</v>
      </c>
      <c r="K23" s="152"/>
      <c r="M23" s="152"/>
      <c r="O23" s="152"/>
      <c r="P23" s="152"/>
    </row>
    <row r="24" spans="2:16" ht="18" customHeight="1">
      <c r="B24" s="68" t="s">
        <v>144</v>
      </c>
      <c r="C24" s="152">
        <f>1456000+พาณิชย์!C22</f>
        <v>1704500</v>
      </c>
      <c r="D24" s="68">
        <f t="shared" si="0"/>
        <v>0</v>
      </c>
      <c r="E24" s="152"/>
      <c r="G24" s="152"/>
      <c r="I24" s="152"/>
      <c r="J24" s="68">
        <f>+เคหะชุมชน!D22</f>
        <v>0</v>
      </c>
      <c r="K24" s="152"/>
      <c r="M24" s="152"/>
      <c r="O24" s="152">
        <f>+พาณิชย์!D22</f>
        <v>0</v>
      </c>
      <c r="P24" s="152"/>
    </row>
    <row r="25" spans="2:16" s="201" customFormat="1" ht="18" customHeight="1">
      <c r="B25" s="69" t="s">
        <v>157</v>
      </c>
      <c r="C25" s="200">
        <f>+เคหะชุมชน!C23</f>
        <v>0</v>
      </c>
      <c r="D25" s="201">
        <f t="shared" si="0"/>
        <v>0</v>
      </c>
      <c r="E25" s="200"/>
      <c r="G25" s="200"/>
      <c r="I25" s="200"/>
      <c r="J25" s="201">
        <f>+เคหะชุมชน!D23</f>
        <v>0</v>
      </c>
      <c r="K25" s="200"/>
      <c r="M25" s="200"/>
      <c r="O25" s="200"/>
      <c r="P25" s="200"/>
    </row>
    <row r="26" spans="2:16" ht="18" customHeight="1">
      <c r="B26" s="68" t="s">
        <v>137</v>
      </c>
      <c r="C26" s="152">
        <f>+เคหะชุมชน!C24</f>
        <v>0</v>
      </c>
      <c r="D26" s="68">
        <f t="shared" si="0"/>
        <v>0</v>
      </c>
      <c r="E26" s="152"/>
      <c r="F26" s="157"/>
      <c r="G26" s="152"/>
      <c r="I26" s="152"/>
      <c r="J26" s="68">
        <f>+เคหะชุมชน!D24</f>
        <v>0</v>
      </c>
      <c r="K26" s="152"/>
      <c r="M26" s="152"/>
      <c r="O26" s="152"/>
      <c r="P26" s="152"/>
    </row>
    <row r="27" spans="2:16" ht="18" customHeight="1">
      <c r="B27" s="68" t="s">
        <v>127</v>
      </c>
      <c r="C27" s="152">
        <f>+เคหะชุมชน!C25</f>
        <v>0</v>
      </c>
      <c r="D27" s="68">
        <f t="shared" si="0"/>
        <v>0</v>
      </c>
      <c r="E27" s="152"/>
      <c r="F27" s="157"/>
      <c r="G27" s="152"/>
      <c r="I27" s="152"/>
      <c r="J27" s="68">
        <f>+เคหะชุมชน!D25</f>
        <v>0</v>
      </c>
      <c r="K27" s="152"/>
      <c r="M27" s="152"/>
      <c r="O27" s="152"/>
      <c r="P27" s="152"/>
    </row>
    <row r="28" spans="2:16" ht="18" customHeight="1">
      <c r="B28" s="68" t="s">
        <v>9</v>
      </c>
      <c r="C28" s="152">
        <f>+เคหะชุมชน!C26</f>
        <v>0</v>
      </c>
      <c r="D28" s="68">
        <f t="shared" si="0"/>
        <v>0</v>
      </c>
      <c r="E28" s="152"/>
      <c r="G28" s="152"/>
      <c r="I28" s="152"/>
      <c r="J28" s="68">
        <f>+เคหะชุมชน!D26</f>
        <v>0</v>
      </c>
      <c r="K28" s="152"/>
      <c r="M28" s="152"/>
      <c r="O28" s="152"/>
      <c r="P28" s="152"/>
    </row>
    <row r="29" spans="2:16" ht="18" customHeight="1">
      <c r="B29" s="68" t="s">
        <v>143</v>
      </c>
      <c r="C29" s="152">
        <f>+เคหะชุมชน!C27</f>
        <v>0</v>
      </c>
      <c r="D29" s="68">
        <f>SUM(E29:P29)</f>
        <v>0</v>
      </c>
      <c r="E29" s="152"/>
      <c r="G29" s="152"/>
      <c r="I29" s="152"/>
      <c r="J29" s="68">
        <f>+เคหะชุมชน!D27</f>
        <v>0</v>
      </c>
      <c r="K29" s="152"/>
      <c r="M29" s="152"/>
      <c r="O29" s="152"/>
      <c r="P29" s="152"/>
    </row>
    <row r="30" spans="2:16" ht="18" customHeight="1">
      <c r="B30" s="68" t="s">
        <v>7</v>
      </c>
      <c r="C30" s="152">
        <f>+เคหะชุมชน!C28</f>
        <v>0</v>
      </c>
      <c r="D30" s="68">
        <f>SUM(E30:P30)</f>
        <v>0</v>
      </c>
      <c r="E30" s="152"/>
      <c r="G30" s="152"/>
      <c r="I30" s="152"/>
      <c r="J30" s="68">
        <f>+เคหะชุมชน!D28</f>
        <v>0</v>
      </c>
      <c r="K30" s="152"/>
      <c r="M30" s="152"/>
      <c r="O30" s="152"/>
      <c r="P30" s="152"/>
    </row>
    <row r="31" spans="2:16" ht="18" customHeight="1">
      <c r="B31" s="68" t="s">
        <v>152</v>
      </c>
      <c r="C31" s="152">
        <f>+เคหะชุมชน!C29</f>
        <v>0</v>
      </c>
      <c r="D31" s="68">
        <f>SUM(E31:P31)</f>
        <v>0</v>
      </c>
      <c r="E31" s="152"/>
      <c r="F31" s="152"/>
      <c r="G31" s="154"/>
      <c r="H31" s="152"/>
      <c r="I31" s="154"/>
      <c r="J31" s="68">
        <f>+เคหะชุมชน!D29</f>
        <v>0</v>
      </c>
      <c r="K31" s="152"/>
      <c r="L31" s="152"/>
      <c r="M31" s="152"/>
      <c r="N31" s="152"/>
      <c r="O31" s="152"/>
      <c r="P31" s="152"/>
    </row>
    <row r="32" spans="2:16" ht="18" customHeight="1">
      <c r="B32" s="68" t="s">
        <v>158</v>
      </c>
      <c r="C32" s="152">
        <f>+เคหะชุมชน!C30</f>
        <v>0</v>
      </c>
      <c r="D32" s="68">
        <f>SUM(E32:P32)</f>
        <v>0</v>
      </c>
      <c r="E32" s="152"/>
      <c r="F32" s="152"/>
      <c r="G32" s="154"/>
      <c r="H32" s="152"/>
      <c r="I32" s="154"/>
      <c r="J32" s="68">
        <f>+เคหะชุมชน!D30</f>
        <v>0</v>
      </c>
      <c r="K32" s="152"/>
      <c r="L32" s="152"/>
      <c r="M32" s="152"/>
      <c r="N32" s="152"/>
      <c r="O32" s="152"/>
      <c r="P32" s="152"/>
    </row>
    <row r="33" spans="2:16" s="139" customFormat="1" ht="18" customHeight="1" thickBot="1">
      <c r="B33" s="61" t="s">
        <v>2</v>
      </c>
      <c r="C33" s="158">
        <f t="shared" ref="C33:P33" si="2">SUM(C10:C32)</f>
        <v>5368080</v>
      </c>
      <c r="D33" s="158">
        <f t="shared" si="2"/>
        <v>1118777.24</v>
      </c>
      <c r="E33" s="158">
        <f t="shared" si="2"/>
        <v>0</v>
      </c>
      <c r="F33" s="159">
        <f t="shared" si="2"/>
        <v>0</v>
      </c>
      <c r="G33" s="159">
        <f t="shared" si="2"/>
        <v>0</v>
      </c>
      <c r="H33" s="158">
        <f t="shared" si="2"/>
        <v>0</v>
      </c>
      <c r="I33" s="160">
        <f t="shared" si="2"/>
        <v>0</v>
      </c>
      <c r="J33" s="158">
        <f t="shared" si="2"/>
        <v>757520</v>
      </c>
      <c r="K33" s="158">
        <f t="shared" si="2"/>
        <v>0</v>
      </c>
      <c r="L33" s="158">
        <f t="shared" si="2"/>
        <v>0</v>
      </c>
      <c r="M33" s="158">
        <f t="shared" si="2"/>
        <v>0</v>
      </c>
      <c r="N33" s="158">
        <f t="shared" si="2"/>
        <v>0</v>
      </c>
      <c r="O33" s="158">
        <f t="shared" si="2"/>
        <v>361257.24</v>
      </c>
      <c r="P33" s="158">
        <f t="shared" si="2"/>
        <v>0</v>
      </c>
    </row>
    <row r="34" spans="2:16" ht="24.75" customHeight="1" thickTop="1"/>
  </sheetData>
  <mergeCells count="1">
    <mergeCell ref="H4:O4"/>
  </mergeCells>
  <phoneticPr fontId="13" type="noConversion"/>
  <pageMargins left="0.94488188976377963" right="0.74803149606299213" top="0.19685039370078741" bottom="0" header="0.51181102362204722" footer="0.51181102362204722"/>
  <pageSetup paperSize="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7"/>
  <dimension ref="A1:P46"/>
  <sheetViews>
    <sheetView zoomScale="75" workbookViewId="0">
      <selection activeCell="C3" sqref="C3"/>
    </sheetView>
  </sheetViews>
  <sheetFormatPr defaultRowHeight="18.75"/>
  <cols>
    <col min="1" max="1" width="1.875" style="71" customWidth="1"/>
    <col min="2" max="2" width="25.5" style="71" customWidth="1"/>
    <col min="3" max="5" width="10.625" style="71" customWidth="1"/>
    <col min="6" max="8" width="8.625" style="71" customWidth="1"/>
    <col min="9" max="9" width="7" style="71" customWidth="1"/>
    <col min="10" max="10" width="9.25" style="71" customWidth="1"/>
    <col min="11" max="11" width="7.5" style="71" customWidth="1"/>
    <col min="12" max="12" width="9" style="71"/>
    <col min="13" max="13" width="9.375" style="71" customWidth="1"/>
    <col min="14" max="14" width="7.625" style="71" customWidth="1"/>
    <col min="15" max="15" width="8.25" style="71" customWidth="1"/>
    <col min="16" max="16" width="9.375" style="71" customWidth="1"/>
    <col min="17" max="17" width="9.25" style="71" customWidth="1"/>
    <col min="18" max="16384" width="9" style="71"/>
  </cols>
  <sheetData>
    <row r="1" spans="1:16" s="91" customFormat="1" ht="15" customHeight="1">
      <c r="B1" s="92"/>
      <c r="E1" s="91" t="s">
        <v>181</v>
      </c>
    </row>
    <row r="2" spans="1:16" s="93" customFormat="1" ht="12" customHeight="1">
      <c r="G2" s="93" t="s">
        <v>51</v>
      </c>
    </row>
    <row r="3" spans="1:16" s="91" customFormat="1" ht="15" customHeight="1">
      <c r="F3" s="91" t="s">
        <v>52</v>
      </c>
      <c r="G3" s="91" t="str">
        <f>+จ่ายปลัด!G3</f>
        <v xml:space="preserve"> ตั้งแต่วันที่   1  ตุลาคม  2555  ถึง   31  มกราคม  2556</v>
      </c>
    </row>
    <row r="4" spans="1:16" s="91" customFormat="1" ht="12.95" customHeight="1">
      <c r="A4" s="94"/>
      <c r="B4" s="95"/>
      <c r="C4" s="96"/>
      <c r="D4" s="95"/>
      <c r="E4" s="96" t="s">
        <v>18</v>
      </c>
      <c r="F4" s="95" t="s">
        <v>20</v>
      </c>
      <c r="G4" s="96" t="s">
        <v>3</v>
      </c>
      <c r="H4" s="95"/>
      <c r="I4" s="96" t="s">
        <v>23</v>
      </c>
      <c r="J4" s="95" t="s">
        <v>26</v>
      </c>
      <c r="K4" s="96" t="s">
        <v>27</v>
      </c>
      <c r="L4" s="95" t="s">
        <v>30</v>
      </c>
      <c r="M4" s="96" t="s">
        <v>33</v>
      </c>
      <c r="N4" s="95" t="s">
        <v>5</v>
      </c>
      <c r="O4" s="96" t="s">
        <v>6</v>
      </c>
      <c r="P4" s="96" t="s">
        <v>7</v>
      </c>
    </row>
    <row r="5" spans="1:16" s="91" customFormat="1" ht="12.95" customHeight="1">
      <c r="A5" s="97"/>
      <c r="B5" s="79" t="s">
        <v>0</v>
      </c>
      <c r="C5" s="98" t="s">
        <v>1</v>
      </c>
      <c r="D5" s="79" t="s">
        <v>2</v>
      </c>
      <c r="E5" s="98" t="s">
        <v>19</v>
      </c>
      <c r="F5" s="79" t="s">
        <v>21</v>
      </c>
      <c r="G5" s="98"/>
      <c r="H5" s="79" t="s">
        <v>4</v>
      </c>
      <c r="I5" s="98" t="s">
        <v>24</v>
      </c>
      <c r="J5" s="79" t="s">
        <v>25</v>
      </c>
      <c r="K5" s="98" t="s">
        <v>29</v>
      </c>
      <c r="L5" s="79" t="s">
        <v>32</v>
      </c>
      <c r="M5" s="98" t="s">
        <v>34</v>
      </c>
      <c r="N5" s="79"/>
      <c r="O5" s="98"/>
      <c r="P5" s="98"/>
    </row>
    <row r="6" spans="1:16" s="91" customFormat="1" ht="12.95" customHeight="1">
      <c r="A6" s="97"/>
      <c r="B6" s="79"/>
      <c r="C6" s="98"/>
      <c r="D6" s="79"/>
      <c r="E6" s="98"/>
      <c r="F6" s="79" t="s">
        <v>22</v>
      </c>
      <c r="G6" s="98"/>
      <c r="H6" s="79"/>
      <c r="I6" s="98"/>
      <c r="J6" s="79"/>
      <c r="K6" s="98" t="s">
        <v>109</v>
      </c>
      <c r="L6" s="79" t="s">
        <v>31</v>
      </c>
      <c r="M6" s="98"/>
      <c r="N6" s="79"/>
      <c r="O6" s="98"/>
      <c r="P6" s="98"/>
    </row>
    <row r="7" spans="1:16" s="91" customFormat="1" ht="12.95" customHeight="1">
      <c r="A7" s="99"/>
      <c r="B7" s="100"/>
      <c r="C7" s="101"/>
      <c r="D7" s="100"/>
      <c r="E7" s="102" t="s">
        <v>62</v>
      </c>
      <c r="F7" s="103" t="s">
        <v>63</v>
      </c>
      <c r="G7" s="102" t="s">
        <v>64</v>
      </c>
      <c r="H7" s="103" t="s">
        <v>65</v>
      </c>
      <c r="I7" s="102" t="s">
        <v>66</v>
      </c>
      <c r="J7" s="103" t="s">
        <v>67</v>
      </c>
      <c r="K7" s="102" t="s">
        <v>68</v>
      </c>
      <c r="L7" s="103" t="s">
        <v>69</v>
      </c>
      <c r="M7" s="102" t="s">
        <v>75</v>
      </c>
      <c r="N7" s="103" t="s">
        <v>70</v>
      </c>
      <c r="O7" s="102" t="s">
        <v>71</v>
      </c>
      <c r="P7" s="102" t="s">
        <v>72</v>
      </c>
    </row>
    <row r="8" spans="1:16" s="105" customFormat="1" ht="15" customHeight="1">
      <c r="A8" s="104" t="s">
        <v>8</v>
      </c>
      <c r="C8" s="72"/>
      <c r="E8" s="72"/>
      <c r="G8" s="72"/>
      <c r="I8" s="72"/>
      <c r="K8" s="72"/>
      <c r="M8" s="72"/>
      <c r="O8" s="72"/>
      <c r="P8" s="72"/>
    </row>
    <row r="9" spans="1:16" s="88" customFormat="1" ht="14.1" customHeight="1">
      <c r="B9" s="88" t="s">
        <v>153</v>
      </c>
      <c r="C9" s="106">
        <f>+จ่ายปลัด!C10+จ่ายคลัง!C10+จ่ายช่าง!C10</f>
        <v>1707120</v>
      </c>
      <c r="D9" s="88">
        <f>SUM(E9:P9)</f>
        <v>569040</v>
      </c>
      <c r="E9" s="106">
        <f>+จ่ายปลัด!E10+จ่ายคลัง!E10+จ่ายช่าง!E10</f>
        <v>569040</v>
      </c>
      <c r="F9" s="106">
        <f>+จ่ายปลัด!F10+จ่ายคลัง!F10+จ่ายช่าง!F10</f>
        <v>0</v>
      </c>
      <c r="G9" s="106">
        <f>+จ่ายปลัด!G10+จ่ายคลัง!G10+จ่ายช่าง!G10</f>
        <v>0</v>
      </c>
      <c r="H9" s="106">
        <f>+จ่ายปลัด!H10+จ่ายคลัง!H10+จ่ายช่าง!H10</f>
        <v>0</v>
      </c>
      <c r="I9" s="106">
        <f>+จ่ายปลัด!I10+จ่ายคลัง!I10+จ่ายช่าง!I10</f>
        <v>0</v>
      </c>
      <c r="J9" s="106">
        <f>+จ่ายปลัด!J10+จ่ายคลัง!J10+จ่ายช่าง!J10</f>
        <v>0</v>
      </c>
      <c r="K9" s="106">
        <f>+จ่ายปลัด!K10+จ่ายคลัง!K10+จ่ายช่าง!K10</f>
        <v>0</v>
      </c>
      <c r="L9" s="106">
        <f>+จ่ายปลัด!L10+จ่ายคลัง!L10+จ่ายช่าง!L10</f>
        <v>0</v>
      </c>
      <c r="M9" s="106">
        <f>+จ่ายปลัด!M10+จ่ายคลัง!M10+จ่ายช่าง!M10</f>
        <v>0</v>
      </c>
      <c r="N9" s="106">
        <f>+จ่ายปลัด!N10+จ่ายคลัง!N10+จ่ายช่าง!N10</f>
        <v>0</v>
      </c>
      <c r="O9" s="106">
        <f>+จ่ายปลัด!O10+จ่ายคลัง!O10+จ่ายช่าง!O10</f>
        <v>0</v>
      </c>
      <c r="P9" s="106">
        <f>+จ่ายปลัด!P10+จ่ายคลัง!P10+จ่ายช่าง!P10</f>
        <v>0</v>
      </c>
    </row>
    <row r="10" spans="1:16" s="88" customFormat="1" ht="14.1" customHeight="1">
      <c r="B10" s="88" t="s">
        <v>154</v>
      </c>
      <c r="C10" s="106">
        <f>+จ่ายปลัด!C11+จ่ายคลัง!C11+จ่ายช่าง!C11</f>
        <v>4727340</v>
      </c>
      <c r="D10" s="88">
        <f t="shared" ref="D10:D27" si="0">SUM(E10:P10)</f>
        <v>1505493.9</v>
      </c>
      <c r="E10" s="106">
        <f>+จ่ายปลัด!E11+จ่ายคลัง!E11+จ่ายช่าง!E11</f>
        <v>1248073.8999999999</v>
      </c>
      <c r="F10" s="106">
        <f>+จ่ายปลัด!F11+จ่ายคลัง!F11+จ่ายช่าง!F11</f>
        <v>0</v>
      </c>
      <c r="G10" s="106">
        <f>+จ่ายปลัด!G11+จ่ายคลัง!G11+จ่ายช่าง!G11</f>
        <v>0</v>
      </c>
      <c r="H10" s="106">
        <f>+จ่ายปลัด!H11+จ่ายคลัง!H11+จ่ายช่าง!H11</f>
        <v>0</v>
      </c>
      <c r="I10" s="106">
        <f>+จ่ายปลัด!I11+จ่ายคลัง!I11+จ่ายช่าง!I11</f>
        <v>0</v>
      </c>
      <c r="J10" s="106">
        <f>+จ่ายปลัด!J11+จ่ายคลัง!J11+จ่ายช่าง!J11</f>
        <v>257420</v>
      </c>
      <c r="K10" s="106">
        <f>+จ่ายปลัด!K11+จ่ายคลัง!K11+จ่ายช่าง!K11</f>
        <v>0</v>
      </c>
      <c r="L10" s="106">
        <f>+จ่ายปลัด!L11+จ่ายคลัง!L11+จ่ายช่าง!L11</f>
        <v>0</v>
      </c>
      <c r="M10" s="106">
        <f>+จ่ายปลัด!M11+จ่ายคลัง!M11+จ่ายช่าง!M11</f>
        <v>0</v>
      </c>
      <c r="N10" s="106">
        <f>+จ่ายปลัด!N11+จ่ายคลัง!N11+จ่ายช่าง!N11</f>
        <v>0</v>
      </c>
      <c r="O10" s="106">
        <f>+จ่ายปลัด!O11+จ่ายคลัง!O11+จ่ายช่าง!O11</f>
        <v>0</v>
      </c>
      <c r="P10" s="106">
        <f>+จ่ายปลัด!P11+จ่ายคลัง!P11+จ่ายช่าง!P11</f>
        <v>0</v>
      </c>
    </row>
    <row r="11" spans="1:16" s="209" customFormat="1" ht="14.1" customHeight="1">
      <c r="B11" s="209" t="s">
        <v>187</v>
      </c>
      <c r="C11" s="210">
        <f>+จ่ายปลัด!C12+จ่ายคลัง!C12+จ่ายช่าง!C12</f>
        <v>0</v>
      </c>
      <c r="D11" s="209">
        <f t="shared" ref="D11" si="1">SUM(E11:P11)</f>
        <v>0</v>
      </c>
      <c r="E11" s="210">
        <f>+จ่ายปลัด!E12+จ่ายคลัง!E12+จ่ายช่าง!E12</f>
        <v>0</v>
      </c>
      <c r="F11" s="210">
        <f>+จ่ายปลัด!F12+จ่ายคลัง!F12+จ่ายช่าง!F12</f>
        <v>0</v>
      </c>
      <c r="G11" s="210">
        <f>+จ่ายปลัด!G12+จ่ายคลัง!G12+จ่ายช่าง!G12</f>
        <v>0</v>
      </c>
      <c r="H11" s="210">
        <f>+จ่ายปลัด!H12+จ่ายคลัง!H12+จ่ายช่าง!H12</f>
        <v>0</v>
      </c>
      <c r="I11" s="210">
        <f>+จ่ายปลัด!I12+จ่ายคลัง!I12+จ่ายช่าง!I12</f>
        <v>0</v>
      </c>
      <c r="J11" s="210">
        <f>+จ่ายปลัด!J12+จ่ายคลัง!J12+จ่ายช่าง!J12</f>
        <v>0</v>
      </c>
      <c r="K11" s="210">
        <f>+จ่ายปลัด!K12+จ่ายคลัง!K12+จ่ายช่าง!K12</f>
        <v>0</v>
      </c>
      <c r="L11" s="210">
        <f>+จ่ายปลัด!L12+จ่ายคลัง!L12+จ่ายช่าง!L12</f>
        <v>0</v>
      </c>
      <c r="M11" s="210">
        <f>+จ่ายปลัด!M12+จ่ายคลัง!M12+จ่ายช่าง!M12</f>
        <v>0</v>
      </c>
      <c r="N11" s="210">
        <f>+จ่ายปลัด!N12+จ่ายคลัง!N12+จ่ายช่าง!N12</f>
        <v>0</v>
      </c>
      <c r="O11" s="210">
        <f>+จ่ายปลัด!O12+จ่ายคลัง!O12+จ่ายช่าง!O12</f>
        <v>0</v>
      </c>
      <c r="P11" s="210">
        <f>+จ่ายปลัด!P12+จ่ายคลัง!P12+จ่ายช่าง!P12</f>
        <v>0</v>
      </c>
    </row>
    <row r="12" spans="1:16" s="88" customFormat="1" ht="14.1" customHeight="1">
      <c r="B12" s="88" t="s">
        <v>134</v>
      </c>
      <c r="C12" s="106">
        <f>+จ่ายปลัด!C13+จ่ายคลัง!C13+จ่ายช่าง!C13</f>
        <v>1132160</v>
      </c>
      <c r="D12" s="88">
        <f t="shared" si="0"/>
        <v>97606</v>
      </c>
      <c r="E12" s="106">
        <f>+จ่ายปลัด!E13+จ่ายคลัง!E13+จ่ายช่าง!E13</f>
        <v>79206</v>
      </c>
      <c r="F12" s="106">
        <f>+จ่ายปลัด!F13+จ่ายคลัง!F13+จ่ายช่าง!F13</f>
        <v>0</v>
      </c>
      <c r="G12" s="106">
        <f>+จ่ายปลัด!G13+จ่ายคลัง!G13+จ่ายช่าง!G13</f>
        <v>0</v>
      </c>
      <c r="H12" s="106">
        <f>+จ่ายปลัด!H13+จ่ายคลัง!H13+จ่ายช่าง!H13</f>
        <v>0</v>
      </c>
      <c r="I12" s="106">
        <f>+จ่ายปลัด!I13+จ่ายคลัง!I13+จ่ายช่าง!I13</f>
        <v>0</v>
      </c>
      <c r="J12" s="106">
        <f>+จ่ายปลัด!J13+จ่ายคลัง!J13+จ่ายช่าง!J13</f>
        <v>18400</v>
      </c>
      <c r="K12" s="106">
        <f>+จ่ายปลัด!K13+จ่ายคลัง!K13+จ่ายช่าง!K13</f>
        <v>0</v>
      </c>
      <c r="L12" s="106">
        <f>+จ่ายปลัด!L13+จ่ายคลัง!L13+จ่ายช่าง!L13</f>
        <v>0</v>
      </c>
      <c r="M12" s="106">
        <f>+จ่ายปลัด!M13+จ่ายคลัง!M13+จ่ายช่าง!M13</f>
        <v>0</v>
      </c>
      <c r="N12" s="106">
        <f>+จ่ายปลัด!N13+จ่ายคลัง!N13+จ่ายช่าง!N13</f>
        <v>0</v>
      </c>
      <c r="O12" s="106">
        <f>+จ่ายปลัด!O13+จ่ายคลัง!O13+จ่ายช่าง!O13</f>
        <v>0</v>
      </c>
      <c r="P12" s="106">
        <f>+จ่ายปลัด!P13+จ่ายคลัง!P13+จ่ายช่าง!P13</f>
        <v>0</v>
      </c>
    </row>
    <row r="13" spans="1:16" s="88" customFormat="1" ht="14.1" customHeight="1">
      <c r="B13" s="88" t="s">
        <v>155</v>
      </c>
      <c r="C13" s="106">
        <f>+จ่ายปลัด!C14+จ่ายคลัง!C14+จ่ายช่าง!C14</f>
        <v>0</v>
      </c>
      <c r="D13" s="88">
        <f t="shared" si="0"/>
        <v>0</v>
      </c>
      <c r="E13" s="106">
        <f>+จ่ายปลัด!E14+จ่ายคลัง!E14+จ่ายช่าง!E14</f>
        <v>0</v>
      </c>
      <c r="F13" s="106">
        <f>+จ่ายปลัด!F14+จ่ายคลัง!F14+จ่ายช่าง!F14</f>
        <v>0</v>
      </c>
      <c r="G13" s="106">
        <f>+จ่ายปลัด!G14+จ่ายคลัง!G14+จ่ายช่าง!G14</f>
        <v>0</v>
      </c>
      <c r="H13" s="106">
        <f>+จ่ายปลัด!H14+จ่ายคลัง!H14+จ่ายช่าง!H14</f>
        <v>0</v>
      </c>
      <c r="I13" s="106">
        <f>+จ่ายปลัด!I14+จ่ายคลัง!I14+จ่ายช่าง!I14</f>
        <v>0</v>
      </c>
      <c r="J13" s="106">
        <f>+จ่ายปลัด!J14+จ่ายคลัง!J14+จ่ายช่าง!J14</f>
        <v>0</v>
      </c>
      <c r="K13" s="106">
        <f>+จ่ายปลัด!K14+จ่ายคลัง!K14+จ่ายช่าง!K14</f>
        <v>0</v>
      </c>
      <c r="L13" s="106">
        <f>+จ่ายปลัด!L14+จ่ายคลัง!L14+จ่ายช่าง!L14</f>
        <v>0</v>
      </c>
      <c r="M13" s="106">
        <f>+จ่ายปลัด!M14+จ่ายคลัง!M14+จ่ายช่าง!M14</f>
        <v>0</v>
      </c>
      <c r="N13" s="106">
        <f>+จ่ายปลัด!N14+จ่ายคลัง!N14+จ่ายช่าง!N14</f>
        <v>0</v>
      </c>
      <c r="O13" s="106">
        <f>+จ่ายปลัด!O14+จ่ายคลัง!O14+จ่ายช่าง!O14</f>
        <v>0</v>
      </c>
      <c r="P13" s="106">
        <f>+จ่ายปลัด!P14+จ่ายคลัง!P14+จ่ายช่าง!P14</f>
        <v>0</v>
      </c>
    </row>
    <row r="14" spans="1:16" s="88" customFormat="1" ht="13.5" customHeight="1">
      <c r="B14" s="88" t="s">
        <v>146</v>
      </c>
      <c r="C14" s="106">
        <f>+จ่ายปลัด!C15+จ่ายคลัง!C15+จ่ายช่าง!C15</f>
        <v>1782000</v>
      </c>
      <c r="D14" s="88">
        <f t="shared" si="0"/>
        <v>475656.8</v>
      </c>
      <c r="E14" s="106">
        <f>+จ่ายปลัด!E15+จ่ายคลัง!E15+จ่ายช่าง!E15</f>
        <v>158019.79999999999</v>
      </c>
      <c r="F14" s="106">
        <f>+จ่ายปลัด!F15+จ่ายคลัง!F15+จ่ายช่าง!F15</f>
        <v>66260</v>
      </c>
      <c r="G14" s="106">
        <f>+จ่ายปลัด!G15+จ่ายคลัง!G15+จ่ายช่าง!G15</f>
        <v>0</v>
      </c>
      <c r="H14" s="106">
        <f>+จ่ายปลัด!H15+จ่ายคลัง!H15+จ่ายช่าง!H15</f>
        <v>17500</v>
      </c>
      <c r="I14" s="135">
        <f>+จ่ายปลัด!I15+จ่ายคลัง!I15+จ่ายช่าง!I15</f>
        <v>0</v>
      </c>
      <c r="J14" s="106">
        <f>+จ่ายปลัด!J15+จ่ายคลัง!J15+จ่ายช่าง!J15</f>
        <v>4500</v>
      </c>
      <c r="K14" s="106">
        <f>+จ่ายปลัด!K15+จ่ายคลัง!K15+จ่ายช่าง!K15</f>
        <v>0</v>
      </c>
      <c r="L14" s="106">
        <f>+จ่ายปลัด!L15+จ่ายคลัง!L15+จ่ายช่าง!L15</f>
        <v>229377</v>
      </c>
      <c r="M14" s="106">
        <f>+จ่ายปลัด!M15+จ่ายคลัง!M15+จ่ายช่าง!M15</f>
        <v>0</v>
      </c>
      <c r="N14" s="114">
        <f>+จ่ายปลัด!N15+จ่ายคลัง!N15+จ่ายช่าง!N15</f>
        <v>0</v>
      </c>
      <c r="O14" s="106">
        <f>+จ่ายปลัด!O15+จ่ายคลัง!O15+จ่ายช่าง!O15</f>
        <v>0</v>
      </c>
      <c r="P14" s="106">
        <f>+จ่ายปลัด!P15+จ่ายคลัง!P15+จ่ายช่าง!P15</f>
        <v>0</v>
      </c>
    </row>
    <row r="15" spans="1:16" s="88" customFormat="1" ht="13.5" customHeight="1">
      <c r="B15" s="88" t="s">
        <v>129</v>
      </c>
      <c r="C15" s="106">
        <f>+จ่ายปลัด!C16+จ่ายคลัง!C16+จ่ายช่าง!C16</f>
        <v>795600</v>
      </c>
      <c r="D15" s="88">
        <f t="shared" si="0"/>
        <v>145600</v>
      </c>
      <c r="E15" s="106">
        <f>+จ่ายปลัด!E16+จ่ายคลัง!E16+จ่ายช่าง!E16</f>
        <v>0</v>
      </c>
      <c r="F15" s="106">
        <f>+จ่ายปลัด!F16+จ่ายคลัง!F16+จ่ายช่าง!F16</f>
        <v>0</v>
      </c>
      <c r="G15" s="106">
        <f>+จ่ายปลัด!G16+จ่ายคลัง!G16+จ่ายช่าง!G16</f>
        <v>145600</v>
      </c>
      <c r="H15" s="106">
        <f>+จ่ายปลัด!H16+จ่ายคลัง!H16+จ่ายช่าง!H16</f>
        <v>0</v>
      </c>
      <c r="I15" s="135">
        <f>+จ่ายปลัด!I16+จ่ายคลัง!I16+จ่ายช่าง!I16</f>
        <v>0</v>
      </c>
      <c r="J15" s="106">
        <f>+จ่ายปลัด!J16+จ่ายคลัง!J16+จ่ายช่าง!J16</f>
        <v>0</v>
      </c>
      <c r="K15" s="135">
        <f>+จ่ายปลัด!K16+จ่ายคลัง!K16+จ่ายช่าง!K16</f>
        <v>0</v>
      </c>
      <c r="L15" s="106">
        <f>+จ่ายปลัด!L16+จ่ายคลัง!L16+จ่ายช่าง!L16</f>
        <v>0</v>
      </c>
      <c r="M15" s="106">
        <f>+จ่ายปลัด!M16+จ่ายคลัง!M16+จ่ายช่าง!M16</f>
        <v>0</v>
      </c>
      <c r="N15" s="106">
        <f>+จ่ายปลัด!N16+จ่ายคลัง!N16+จ่ายช่าง!N16</f>
        <v>0</v>
      </c>
      <c r="O15" s="106">
        <f>+จ่ายปลัด!O16+จ่ายคลัง!O16+จ่ายช่าง!O16</f>
        <v>0</v>
      </c>
      <c r="P15" s="106">
        <f>+จ่ายปลัด!P16+จ่ายคลัง!P16+จ่ายช่าง!P16</f>
        <v>0</v>
      </c>
    </row>
    <row r="16" spans="1:16" s="198" customFormat="1" ht="14.1" customHeight="1">
      <c r="B16" s="166" t="s">
        <v>145</v>
      </c>
      <c r="C16" s="199">
        <f>+จ่ายปลัด!C17+จ่ายคลัง!C17+จ่ายช่าง!C17</f>
        <v>0</v>
      </c>
      <c r="D16" s="198">
        <f t="shared" si="0"/>
        <v>0</v>
      </c>
      <c r="E16" s="199">
        <f>+จ่ายปลัด!E17+จ่ายคลัง!E17+จ่ายช่าง!E17</f>
        <v>0</v>
      </c>
      <c r="F16" s="199">
        <f>+จ่ายปลัด!F17+จ่ายคลัง!F17+จ่ายช่าง!F17</f>
        <v>0</v>
      </c>
      <c r="G16" s="199">
        <f>+จ่ายปลัด!G17+จ่ายคลัง!G17+จ่ายช่าง!G17</f>
        <v>0</v>
      </c>
      <c r="H16" s="199">
        <f>+จ่ายปลัด!H17+จ่ายคลัง!H17+จ่ายช่าง!H17</f>
        <v>0</v>
      </c>
      <c r="I16" s="202">
        <f>+จ่ายปลัด!I17+จ่ายคลัง!I17+จ่ายช่าง!I17</f>
        <v>0</v>
      </c>
      <c r="J16" s="199">
        <f>+จ่ายปลัด!J17+จ่ายคลัง!J17+จ่ายช่าง!J17</f>
        <v>0</v>
      </c>
      <c r="K16" s="199">
        <f>+จ่ายปลัด!K17+จ่ายคลัง!K17+จ่ายช่าง!K17</f>
        <v>0</v>
      </c>
      <c r="L16" s="199">
        <f>+จ่ายปลัด!L17+จ่ายคลัง!L17+จ่ายช่าง!L17</f>
        <v>0</v>
      </c>
      <c r="M16" s="199">
        <f>+จ่ายปลัด!M17+จ่ายคลัง!M17+จ่ายช่าง!M17</f>
        <v>0</v>
      </c>
      <c r="N16" s="199">
        <f>+จ่ายปลัด!N17+จ่ายคลัง!N17+จ่ายช่าง!N17</f>
        <v>0</v>
      </c>
      <c r="O16" s="199">
        <f>+จ่ายปลัด!O17+จ่ายคลัง!O17+จ่ายช่าง!O17</f>
        <v>0</v>
      </c>
      <c r="P16" s="199">
        <f>+จ่ายปลัด!P17+จ่ายคลัง!P17+จ่ายช่าง!P17</f>
        <v>0</v>
      </c>
    </row>
    <row r="17" spans="2:16" s="88" customFormat="1" ht="14.1" customHeight="1">
      <c r="B17" s="88" t="s">
        <v>135</v>
      </c>
      <c r="C17" s="106">
        <f>+จ่ายปลัด!C18+จ่ายคลัง!C18+จ่ายช่าง!C18</f>
        <v>1365000</v>
      </c>
      <c r="D17" s="88">
        <f t="shared" si="0"/>
        <v>57370</v>
      </c>
      <c r="E17" s="106">
        <f>+จ่ายปลัด!E18+จ่ายคลัง!E18+จ่ายช่าง!E18</f>
        <v>57370</v>
      </c>
      <c r="F17" s="106">
        <f>+จ่ายปลัด!F18+จ่ายคลัง!F18+จ่ายช่าง!F18</f>
        <v>0</v>
      </c>
      <c r="G17" s="106">
        <f>+จ่ายปลัด!G18+จ่ายคลัง!G18+จ่ายช่าง!G18</f>
        <v>0</v>
      </c>
      <c r="H17" s="106">
        <f>+จ่ายปลัด!H18+จ่ายคลัง!H18+จ่ายช่าง!H18</f>
        <v>0</v>
      </c>
      <c r="I17" s="106">
        <f>+จ่ายปลัด!I18+จ่ายคลัง!I18+จ่ายช่าง!I18</f>
        <v>0</v>
      </c>
      <c r="J17" s="106">
        <f>+จ่ายปลัด!J18+จ่ายคลัง!J18+จ่ายช่าง!J18</f>
        <v>0</v>
      </c>
      <c r="K17" s="106">
        <f>+จ่ายปลัด!K18+จ่ายคลัง!K18+จ่ายช่าง!K18</f>
        <v>0</v>
      </c>
      <c r="L17" s="106">
        <f>+จ่ายปลัด!L18+จ่ายคลัง!L18+จ่ายช่าง!L18</f>
        <v>0</v>
      </c>
      <c r="M17" s="106">
        <f>+จ่ายปลัด!M18+จ่ายคลัง!M18+จ่ายช่าง!M18</f>
        <v>0</v>
      </c>
      <c r="N17" s="106">
        <f>+จ่ายปลัด!N18+จ่ายคลัง!N18+จ่ายช่าง!N18</f>
        <v>0</v>
      </c>
      <c r="O17" s="106">
        <f>+จ่ายปลัด!O18+จ่ายคลัง!O18+จ่ายช่าง!O18</f>
        <v>0</v>
      </c>
      <c r="P17" s="106">
        <f>+จ่ายปลัด!P18+จ่ายคลัง!P18+จ่ายช่าง!P18</f>
        <v>0</v>
      </c>
    </row>
    <row r="18" spans="2:16" s="88" customFormat="1" ht="14.1" customHeight="1">
      <c r="B18" s="88" t="s">
        <v>126</v>
      </c>
      <c r="C18" s="106">
        <f>+จ่ายปลัด!C19+จ่ายคลัง!C19+จ่ายช่าง!C19</f>
        <v>824600</v>
      </c>
      <c r="D18" s="88">
        <f t="shared" si="0"/>
        <v>0</v>
      </c>
      <c r="E18" s="106">
        <f>+จ่ายปลัด!E19+จ่ายคลัง!E19+จ่ายช่าง!E19</f>
        <v>0</v>
      </c>
      <c r="F18" s="106">
        <f>+จ่ายปลัด!F19+จ่ายคลัง!F19+จ่ายช่าง!F19</f>
        <v>0</v>
      </c>
      <c r="G18" s="106">
        <f>+จ่ายปลัด!G19+จ่ายคลัง!G19+จ่ายช่าง!G19</f>
        <v>0</v>
      </c>
      <c r="H18" s="106">
        <f>+จ่ายปลัด!H19+จ่ายคลัง!H19+จ่ายช่าง!H19</f>
        <v>0</v>
      </c>
      <c r="I18" s="106">
        <f>+จ่ายปลัด!I19+จ่ายคลัง!I19+จ่ายช่าง!I19</f>
        <v>0</v>
      </c>
      <c r="J18" s="106">
        <f>+จ่ายปลัด!J19+จ่ายคลัง!J19+จ่ายช่าง!J19</f>
        <v>0</v>
      </c>
      <c r="K18" s="106">
        <f>+จ่ายปลัด!K19+จ่ายคลัง!K19+จ่ายช่าง!K19</f>
        <v>0</v>
      </c>
      <c r="L18" s="106">
        <f>+จ่ายปลัด!L19+จ่ายคลัง!L19+จ่ายช่าง!L19</f>
        <v>0</v>
      </c>
      <c r="M18" s="106">
        <f>+จ่ายปลัด!M19+จ่ายคลัง!M19+จ่ายช่าง!M19</f>
        <v>0</v>
      </c>
      <c r="N18" s="106">
        <f>+จ่ายปลัด!N19+จ่ายคลัง!N19+จ่ายช่าง!N19</f>
        <v>0</v>
      </c>
      <c r="O18" s="106">
        <f>+จ่ายปลัด!O19+จ่ายคลัง!O19+จ่ายช่าง!O19</f>
        <v>0</v>
      </c>
      <c r="P18" s="106">
        <f>+จ่ายปลัด!P19+จ่ายคลัง!P19+จ่ายช่าง!P19</f>
        <v>0</v>
      </c>
    </row>
    <row r="19" spans="2:16" s="88" customFormat="1" ht="14.1" customHeight="1">
      <c r="B19" s="88" t="s">
        <v>136</v>
      </c>
      <c r="C19" s="106">
        <f>+จ่ายปลัด!C20+จ่ายคลัง!C20+จ่ายช่าง!C20</f>
        <v>970000</v>
      </c>
      <c r="D19" s="88">
        <f t="shared" si="0"/>
        <v>435519.69</v>
      </c>
      <c r="E19" s="106">
        <f>+จ่ายปลัด!E20+จ่ายคลัง!E20+จ่ายช่าง!E20</f>
        <v>69840.259999999995</v>
      </c>
      <c r="F19" s="106">
        <f>+จ่ายปลัด!F20+จ่ายคลัง!F20+จ่ายช่าง!F20</f>
        <v>0</v>
      </c>
      <c r="G19" s="106">
        <f>+จ่ายปลัด!G20+จ่ายคลัง!G20+จ่ายช่าง!G20</f>
        <v>4422.1900000000005</v>
      </c>
      <c r="H19" s="106">
        <f>+จ่ายปลัด!H20+จ่ายคลัง!H20+จ่ายช่าง!H20</f>
        <v>0</v>
      </c>
      <c r="I19" s="106">
        <f>+จ่ายปลัด!I20+จ่ายคลัง!I20+จ่ายช่าง!I20</f>
        <v>0</v>
      </c>
      <c r="J19" s="106">
        <f>+จ่ายปลัด!J20+จ่ายคลัง!J20+จ่ายช่าง!J20</f>
        <v>0</v>
      </c>
      <c r="K19" s="106">
        <f>+จ่ายปลัด!K20+จ่ายคลัง!K20+จ่ายช่าง!K20</f>
        <v>0</v>
      </c>
      <c r="L19" s="106">
        <f>+จ่ายปลัด!L20+จ่ายคลัง!L20+จ่ายช่าง!L20</f>
        <v>0</v>
      </c>
      <c r="M19" s="106">
        <f>+จ่ายปลัด!M20+จ่ายคลัง!M20+จ่ายช่าง!M20</f>
        <v>0</v>
      </c>
      <c r="N19" s="106">
        <f>+จ่ายปลัด!N20+จ่ายคลัง!N20+จ่ายช่าง!N20</f>
        <v>0</v>
      </c>
      <c r="O19" s="106">
        <f>+จ่ายปลัด!O20+จ่ายคลัง!O20+จ่ายช่าง!O20</f>
        <v>361257.24</v>
      </c>
      <c r="P19" s="106">
        <f>+จ่ายปลัด!P20+จ่ายคลัง!P20+จ่ายช่าง!P20</f>
        <v>0</v>
      </c>
    </row>
    <row r="20" spans="2:16" s="88" customFormat="1" ht="14.1" customHeight="1">
      <c r="B20" s="88" t="s">
        <v>125</v>
      </c>
      <c r="C20" s="106">
        <f>+จ่ายปลัด!C21+จ่ายคลัง!C21+จ่ายช่าง!C21</f>
        <v>160000</v>
      </c>
      <c r="D20" s="88">
        <f t="shared" si="0"/>
        <v>21820</v>
      </c>
      <c r="E20" s="106">
        <f>+จ่ายปลัด!E21+จ่ายคลัง!E21+จ่ายช่าง!E21</f>
        <v>21820</v>
      </c>
      <c r="F20" s="106">
        <f>+จ่ายปลัด!F21+จ่ายคลัง!F21+จ่ายช่าง!F21</f>
        <v>0</v>
      </c>
      <c r="G20" s="106">
        <f>+จ่ายปลัด!G21+จ่ายคลัง!G21+จ่ายช่าง!G21</f>
        <v>0</v>
      </c>
      <c r="H20" s="106">
        <f>+จ่ายปลัด!H21+จ่ายคลัง!H21+จ่ายช่าง!H21</f>
        <v>0</v>
      </c>
      <c r="I20" s="106">
        <f>+จ่ายปลัด!I21+จ่ายคลัง!I21+จ่ายช่าง!I21</f>
        <v>0</v>
      </c>
      <c r="J20" s="106">
        <f>+จ่ายปลัด!J21+จ่ายคลัง!J21+จ่ายช่าง!J21</f>
        <v>0</v>
      </c>
      <c r="K20" s="106">
        <f>+จ่ายปลัด!K21+จ่ายคลัง!K21+จ่ายช่าง!K21</f>
        <v>0</v>
      </c>
      <c r="L20" s="106">
        <f>+จ่ายปลัด!L21+จ่ายคลัง!L21+จ่ายช่าง!L21</f>
        <v>0</v>
      </c>
      <c r="M20" s="106">
        <f>+จ่ายปลัด!M21+จ่ายคลัง!M21+จ่ายช่าง!M21</f>
        <v>0</v>
      </c>
      <c r="N20" s="106">
        <f>+จ่ายปลัด!N21+จ่ายคลัง!N21+จ่ายช่าง!N21</f>
        <v>0</v>
      </c>
      <c r="O20" s="106">
        <f>+จ่ายปลัด!O21+จ่ายคลัง!O21+จ่ายช่าง!O21</f>
        <v>0</v>
      </c>
      <c r="P20" s="106">
        <f>+จ่ายปลัด!P21+จ่ายคลัง!P21+จ่ายช่าง!P21</f>
        <v>0</v>
      </c>
    </row>
    <row r="21" spans="2:16" s="88" customFormat="1" ht="14.1" customHeight="1">
      <c r="B21" s="88" t="s">
        <v>128</v>
      </c>
      <c r="C21" s="106">
        <f>+จ่ายปลัด!C22+จ่ายคลัง!C22+จ่ายช่าง!C22</f>
        <v>40800</v>
      </c>
      <c r="D21" s="88">
        <f t="shared" si="0"/>
        <v>0</v>
      </c>
      <c r="E21" s="106">
        <f>+จ่ายปลัด!E22+จ่ายคลัง!E22+จ่ายช่าง!E22</f>
        <v>0</v>
      </c>
      <c r="F21" s="106">
        <f>+จ่ายปลัด!F22+จ่ายคลัง!F22+จ่ายช่าง!F22</f>
        <v>0</v>
      </c>
      <c r="G21" s="106">
        <f>+จ่ายปลัด!G22+จ่ายคลัง!G22+จ่ายช่าง!G22</f>
        <v>0</v>
      </c>
      <c r="H21" s="106">
        <f>+จ่ายปลัด!H22+จ่ายคลัง!H22+จ่ายช่าง!H22</f>
        <v>0</v>
      </c>
      <c r="I21" s="106">
        <f>+จ่ายปลัด!I22+จ่ายคลัง!I22+จ่ายช่าง!I22</f>
        <v>0</v>
      </c>
      <c r="J21" s="106">
        <f>+จ่ายปลัด!J22+จ่ายคลัง!J22+จ่ายช่าง!J22</f>
        <v>0</v>
      </c>
      <c r="K21" s="106">
        <f>+จ่ายปลัด!K22+จ่ายคลัง!K22+จ่ายช่าง!K22</f>
        <v>0</v>
      </c>
      <c r="L21" s="106">
        <f>+จ่ายปลัด!L22+จ่ายคลัง!L22+จ่ายช่าง!L22</f>
        <v>0</v>
      </c>
      <c r="M21" s="106">
        <f>+จ่ายปลัด!M22+จ่ายคลัง!M22+จ่ายช่าง!M22</f>
        <v>0</v>
      </c>
      <c r="N21" s="106">
        <f>+จ่ายปลัด!N22+จ่ายคลัง!N22+จ่ายช่าง!N22</f>
        <v>0</v>
      </c>
      <c r="O21" s="106">
        <f>+จ่ายปลัด!O22+จ่ายคลัง!O22+จ่ายช่าง!O22</f>
        <v>0</v>
      </c>
      <c r="P21" s="106">
        <f>+จ่ายปลัด!P22+จ่ายคลัง!P22+จ่ายช่าง!P22</f>
        <v>0</v>
      </c>
    </row>
    <row r="22" spans="2:16" s="88" customFormat="1" ht="14.1" customHeight="1">
      <c r="B22" s="88" t="s">
        <v>156</v>
      </c>
      <c r="C22" s="106">
        <f>+จ่ายปลัด!C23+จ่ายคลัง!C23+จ่ายช่าง!C23</f>
        <v>500000</v>
      </c>
      <c r="D22" s="88">
        <f>SUM(E22:P22)</f>
        <v>477200</v>
      </c>
      <c r="E22" s="106">
        <f>+จ่ายปลัด!E23+จ่ายคลัง!E23+จ่ายช่าง!E23</f>
        <v>0</v>
      </c>
      <c r="F22" s="106">
        <f>+จ่ายปลัด!F23+จ่ายคลัง!F23+จ่ายช่าง!F23</f>
        <v>0</v>
      </c>
      <c r="G22" s="106">
        <f>+จ่ายปลัด!G23+จ่ายคลัง!G23+จ่ายช่าง!G23</f>
        <v>0</v>
      </c>
      <c r="H22" s="106">
        <f>+จ่ายปลัด!H23+จ่ายคลัง!H23+จ่ายช่าง!H23</f>
        <v>0</v>
      </c>
      <c r="I22" s="106">
        <f>+จ่ายปลัด!I23+จ่ายคลัง!I23+จ่ายช่าง!I23</f>
        <v>0</v>
      </c>
      <c r="J22" s="106">
        <f>+จ่ายปลัด!J23+จ่ายคลัง!J23+จ่ายช่าง!J23</f>
        <v>477200</v>
      </c>
      <c r="K22" s="106">
        <f>+จ่ายปลัด!K23+จ่ายคลัง!K23+จ่ายช่าง!K23</f>
        <v>0</v>
      </c>
      <c r="L22" s="106">
        <f>+จ่ายปลัด!L23+จ่ายคลัง!L23+จ่ายช่าง!L23</f>
        <v>0</v>
      </c>
      <c r="M22" s="106">
        <f>+จ่ายปลัด!M23+จ่ายคลัง!M23+จ่ายช่าง!M23</f>
        <v>0</v>
      </c>
      <c r="N22" s="106">
        <f>+จ่ายปลัด!N23+จ่ายคลัง!N23+จ่ายช่าง!N23</f>
        <v>0</v>
      </c>
      <c r="O22" s="106">
        <f>+จ่ายปลัด!O23+จ่ายคลัง!O23+จ่ายช่าง!O23</f>
        <v>0</v>
      </c>
      <c r="P22" s="106">
        <f>+จ่ายปลัด!P23+จ่ายคลัง!P23+จ่ายช่าง!P23</f>
        <v>0</v>
      </c>
    </row>
    <row r="23" spans="2:16" s="88" customFormat="1" ht="14.1" customHeight="1">
      <c r="B23" s="88" t="s">
        <v>144</v>
      </c>
      <c r="C23" s="106">
        <f>+จ่ายปลัด!C24+จ่ายคลัง!C24+จ่ายช่าง!C24</f>
        <v>1704500</v>
      </c>
      <c r="D23" s="88">
        <f t="shared" si="0"/>
        <v>0</v>
      </c>
      <c r="E23" s="106">
        <f>+จ่ายปลัด!E24+จ่ายคลัง!E24+จ่ายช่าง!E24</f>
        <v>0</v>
      </c>
      <c r="F23" s="106">
        <f>+จ่ายปลัด!F24+จ่ายคลัง!F24+จ่ายช่าง!F24</f>
        <v>0</v>
      </c>
      <c r="G23" s="106">
        <f>+จ่ายปลัด!G24+จ่ายคลัง!G24+จ่ายช่าง!G24</f>
        <v>0</v>
      </c>
      <c r="H23" s="106">
        <f>+จ่ายปลัด!H24+จ่ายคลัง!H24+จ่ายช่าง!H24</f>
        <v>0</v>
      </c>
      <c r="I23" s="106">
        <f>+จ่ายปลัด!I24+จ่ายคลัง!I24+จ่ายช่าง!I24</f>
        <v>0</v>
      </c>
      <c r="J23" s="135">
        <f>+จ่ายปลัด!J24+จ่ายคลัง!J24+จ่ายช่าง!J24</f>
        <v>0</v>
      </c>
      <c r="K23" s="106">
        <f>+จ่ายปลัด!K24+จ่ายคลัง!K24+จ่ายช่าง!K24</f>
        <v>0</v>
      </c>
      <c r="L23" s="106">
        <f>+จ่ายปลัด!L24+จ่ายคลัง!L24+จ่ายช่าง!L24</f>
        <v>0</v>
      </c>
      <c r="M23" s="106">
        <f>+จ่ายปลัด!M24+จ่ายคลัง!M24+จ่ายช่าง!M24</f>
        <v>0</v>
      </c>
      <c r="N23" s="106">
        <f>+จ่ายปลัด!N24+จ่ายคลัง!N24+จ่ายช่าง!N24</f>
        <v>0</v>
      </c>
      <c r="O23" s="106">
        <f>+จ่ายปลัด!O24+จ่ายคลัง!O24+จ่ายช่าง!O24</f>
        <v>0</v>
      </c>
      <c r="P23" s="106">
        <f>+จ่ายปลัด!P24+จ่ายคลัง!P24+จ่ายช่าง!P24</f>
        <v>0</v>
      </c>
    </row>
    <row r="24" spans="2:16" s="198" customFormat="1" ht="14.1" customHeight="1">
      <c r="B24" s="166" t="s">
        <v>157</v>
      </c>
      <c r="C24" s="199">
        <f>+จ่ายปลัด!C25+จ่ายคลัง!C25+จ่ายช่าง!C25</f>
        <v>0</v>
      </c>
      <c r="D24" s="198">
        <f t="shared" si="0"/>
        <v>0</v>
      </c>
      <c r="E24" s="199">
        <f>+จ่ายปลัด!E25+จ่ายคลัง!E25+จ่ายช่าง!E25</f>
        <v>0</v>
      </c>
      <c r="F24" s="199">
        <f>+จ่ายปลัด!F25+จ่ายคลัง!F25+จ่ายช่าง!F25</f>
        <v>0</v>
      </c>
      <c r="G24" s="199">
        <f>+จ่ายปลัด!G25+จ่ายคลัง!G25+จ่ายช่าง!G25</f>
        <v>0</v>
      </c>
      <c r="H24" s="199">
        <f>+จ่ายปลัด!H25+จ่ายคลัง!H25+จ่ายช่าง!H25</f>
        <v>0</v>
      </c>
      <c r="I24" s="199">
        <f>+จ่ายปลัด!I25+จ่ายคลัง!I25+จ่ายช่าง!I25</f>
        <v>0</v>
      </c>
      <c r="J24" s="199">
        <f>+จ่ายปลัด!J25+จ่ายคลัง!J25+จ่ายช่าง!J25</f>
        <v>0</v>
      </c>
      <c r="K24" s="199">
        <f>+จ่ายปลัด!K25+จ่ายคลัง!K25+จ่ายช่าง!K25</f>
        <v>0</v>
      </c>
      <c r="L24" s="199">
        <f>+จ่ายปลัด!L25+จ่ายคลัง!L25+จ่ายช่าง!L25</f>
        <v>0</v>
      </c>
      <c r="M24" s="199">
        <f>+จ่ายปลัด!M25+จ่ายคลัง!M25+จ่ายช่าง!M25</f>
        <v>0</v>
      </c>
      <c r="N24" s="199">
        <f>+จ่ายปลัด!N25+จ่ายคลัง!N25+จ่ายช่าง!N25</f>
        <v>0</v>
      </c>
      <c r="O24" s="199">
        <f>+จ่ายปลัด!O25+จ่ายคลัง!O25+จ่ายช่าง!O25</f>
        <v>0</v>
      </c>
      <c r="P24" s="199">
        <f>+จ่ายปลัด!P25+จ่ายคลัง!P25+จ่ายช่าง!P25</f>
        <v>0</v>
      </c>
    </row>
    <row r="25" spans="2:16" s="88" customFormat="1" ht="14.1" customHeight="1">
      <c r="B25" s="88" t="s">
        <v>137</v>
      </c>
      <c r="C25" s="106">
        <f>+จ่ายปลัด!C26+จ่ายคลัง!C26+จ่ายช่าง!C26</f>
        <v>0</v>
      </c>
      <c r="D25" s="88">
        <f t="shared" si="0"/>
        <v>0</v>
      </c>
      <c r="E25" s="106">
        <f>+จ่ายปลัด!E26+จ่ายคลัง!E26+จ่ายช่าง!E26</f>
        <v>0</v>
      </c>
      <c r="F25" s="106">
        <f>+จ่ายปลัด!F26+จ่ายคลัง!F26+จ่ายช่าง!F26</f>
        <v>0</v>
      </c>
      <c r="G25" s="106">
        <f>+จ่ายปลัด!G26+จ่ายคลัง!G26+จ่ายช่าง!G26</f>
        <v>0</v>
      </c>
      <c r="H25" s="106">
        <f>+จ่ายปลัด!H26+จ่ายคลัง!H26+จ่ายช่าง!H26</f>
        <v>0</v>
      </c>
      <c r="I25" s="106">
        <f>+จ่ายปลัด!I26+จ่ายคลัง!I26+จ่ายช่าง!I26</f>
        <v>0</v>
      </c>
      <c r="J25" s="106">
        <f>+จ่ายปลัด!J26+จ่ายคลัง!J26+จ่ายช่าง!J26</f>
        <v>0</v>
      </c>
      <c r="K25" s="106">
        <f>+จ่ายปลัด!K26+จ่ายคลัง!K26+จ่ายช่าง!K26</f>
        <v>0</v>
      </c>
      <c r="L25" s="106">
        <f>+จ่ายปลัด!L26+จ่ายคลัง!L26+จ่ายช่าง!L26</f>
        <v>0</v>
      </c>
      <c r="M25" s="106">
        <f>+จ่ายปลัด!M26+จ่ายคลัง!M26+จ่ายช่าง!M26</f>
        <v>0</v>
      </c>
      <c r="N25" s="106">
        <f>+จ่ายปลัด!N26+จ่ายคลัง!N26+จ่ายช่าง!N26</f>
        <v>0</v>
      </c>
      <c r="O25" s="106">
        <f>+จ่ายปลัด!O26+จ่ายคลัง!O26+จ่ายช่าง!O26</f>
        <v>0</v>
      </c>
      <c r="P25" s="106">
        <f>+จ่ายปลัด!P26+จ่ายคลัง!P26+จ่ายช่าง!P26</f>
        <v>0</v>
      </c>
    </row>
    <row r="26" spans="2:16" s="88" customFormat="1" ht="14.1" customHeight="1">
      <c r="B26" s="88" t="s">
        <v>127</v>
      </c>
      <c r="C26" s="106">
        <f>+จ่ายปลัด!C27+จ่ายคลัง!C27+จ่ายช่าง!C27</f>
        <v>1119000</v>
      </c>
      <c r="D26" s="88">
        <f t="shared" si="0"/>
        <v>533000</v>
      </c>
      <c r="E26" s="106">
        <f>+จ่ายปลัด!E27+จ่ายคลัง!E27+จ่ายช่าง!E27</f>
        <v>0</v>
      </c>
      <c r="F26" s="106">
        <f>+จ่ายปลัด!F27+จ่ายคลัง!F27+จ่ายช่าง!F27</f>
        <v>0</v>
      </c>
      <c r="G26" s="114">
        <f>+จ่ายปลัด!G27+จ่ายคลัง!G27+จ่ายช่าง!G27</f>
        <v>533000</v>
      </c>
      <c r="H26" s="106">
        <f>+จ่ายปลัด!H27+จ่ายคลัง!H27+จ่ายช่าง!H27</f>
        <v>0</v>
      </c>
      <c r="I26" s="135">
        <f>+จ่ายปลัด!I27+จ่ายคลัง!I27+จ่ายช่าง!I27</f>
        <v>0</v>
      </c>
      <c r="J26" s="106">
        <f>+จ่ายปลัด!J27+จ่ายคลัง!J27+จ่ายช่าง!J27</f>
        <v>0</v>
      </c>
      <c r="K26" s="135">
        <f>+จ่ายปลัด!K27+จ่ายคลัง!K27+จ่ายช่าง!K27</f>
        <v>0</v>
      </c>
      <c r="L26" s="106">
        <f>+จ่ายปลัด!L27+จ่ายคลัง!L27+จ่ายช่าง!L27</f>
        <v>0</v>
      </c>
      <c r="M26" s="106">
        <f>+จ่ายปลัด!M27+จ่ายคลัง!M27+จ่ายช่าง!M27</f>
        <v>0</v>
      </c>
      <c r="N26" s="106">
        <f>+จ่ายปลัด!N27+จ่ายคลัง!N27+จ่ายช่าง!N27</f>
        <v>0</v>
      </c>
      <c r="O26" s="106">
        <f>+จ่ายปลัด!O27+จ่ายคลัง!O27+จ่ายช่าง!O27</f>
        <v>0</v>
      </c>
      <c r="P26" s="106">
        <f>+จ่ายปลัด!P27+จ่ายคลัง!P27+จ่ายช่าง!P27</f>
        <v>0</v>
      </c>
    </row>
    <row r="27" spans="2:16" s="88" customFormat="1" ht="14.1" customHeight="1">
      <c r="B27" s="88" t="s">
        <v>9</v>
      </c>
      <c r="C27" s="106">
        <f>+จ่ายปลัด!C28+จ่ายคลัง!C28+จ่ายช่าง!C28</f>
        <v>25000</v>
      </c>
      <c r="D27" s="88">
        <f t="shared" si="0"/>
        <v>0</v>
      </c>
      <c r="E27" s="106">
        <f>+จ่ายปลัด!E28+จ่ายคลัง!E28+จ่ายช่าง!E28</f>
        <v>0</v>
      </c>
      <c r="F27" s="106">
        <f>+จ่ายปลัด!F28+จ่ายคลัง!F28+จ่ายช่าง!F28</f>
        <v>0</v>
      </c>
      <c r="G27" s="106">
        <f>+จ่ายปลัด!G28+จ่ายคลัง!G28+จ่ายช่าง!G28</f>
        <v>0</v>
      </c>
      <c r="H27" s="106">
        <f>+จ่ายปลัด!H28+จ่ายคลัง!H28+จ่ายช่าง!H28</f>
        <v>0</v>
      </c>
      <c r="I27" s="106">
        <f>+จ่ายปลัด!I28+จ่ายคลัง!I28+จ่ายช่าง!I28</f>
        <v>0</v>
      </c>
      <c r="J27" s="106">
        <f>+จ่ายปลัด!J28+จ่ายคลัง!J28+จ่ายช่าง!J28</f>
        <v>0</v>
      </c>
      <c r="K27" s="106">
        <f>+จ่ายปลัด!K28+จ่ายคลัง!K28+จ่ายช่าง!K28</f>
        <v>0</v>
      </c>
      <c r="L27" s="106">
        <f>+จ่ายปลัด!L28+จ่ายคลัง!L28+จ่ายช่าง!L28</f>
        <v>0</v>
      </c>
      <c r="M27" s="106">
        <f>+จ่ายปลัด!M28+จ่ายคลัง!M28+จ่ายช่าง!M28</f>
        <v>0</v>
      </c>
      <c r="N27" s="106">
        <f>+จ่ายปลัด!N28+จ่ายคลัง!N28+จ่ายช่าง!N28</f>
        <v>0</v>
      </c>
      <c r="O27" s="106">
        <f>+จ่ายปลัด!O28+จ่ายคลัง!O28+จ่ายช่าง!O28</f>
        <v>0</v>
      </c>
      <c r="P27" s="106">
        <f>+จ่ายปลัด!P28+จ่ายคลัง!P28+จ่ายช่าง!P28</f>
        <v>0</v>
      </c>
    </row>
    <row r="28" spans="2:16" s="88" customFormat="1" ht="14.1" customHeight="1">
      <c r="B28" s="88" t="s">
        <v>143</v>
      </c>
      <c r="C28" s="106">
        <f>+จ่ายปลัด!C29+จ่ายคลัง!C29+จ่ายช่าง!C29</f>
        <v>0</v>
      </c>
      <c r="D28" s="88">
        <f>SUM(E28:P28)</f>
        <v>0</v>
      </c>
      <c r="E28" s="106">
        <f>+จ่ายปลัด!E29+จ่ายคลัง!E29+จ่ายช่าง!E29</f>
        <v>0</v>
      </c>
      <c r="F28" s="106">
        <f>+จ่ายปลัด!F29+จ่ายคลัง!F29+จ่ายช่าง!F29</f>
        <v>0</v>
      </c>
      <c r="G28" s="106">
        <f>+จ่ายปลัด!G29+จ่ายคลัง!G29+จ่ายช่าง!G29</f>
        <v>0</v>
      </c>
      <c r="H28" s="106">
        <f>+จ่ายปลัด!H29+จ่ายคลัง!H29+จ่ายช่าง!H29</f>
        <v>0</v>
      </c>
      <c r="I28" s="106">
        <f>+จ่ายปลัด!I29+จ่ายคลัง!I29+จ่ายช่าง!I29</f>
        <v>0</v>
      </c>
      <c r="J28" s="106">
        <f>+จ่ายปลัด!J29+จ่ายคลัง!J29+จ่ายช่าง!J29</f>
        <v>0</v>
      </c>
      <c r="K28" s="106">
        <f>+จ่ายปลัด!K29+จ่ายคลัง!K29+จ่ายช่าง!K29</f>
        <v>0</v>
      </c>
      <c r="L28" s="106">
        <f>+จ่ายปลัด!L29+จ่ายคลัง!L29+จ่ายช่าง!L29</f>
        <v>0</v>
      </c>
      <c r="M28" s="106">
        <f>+จ่ายปลัด!M29+จ่ายคลัง!M29+จ่ายช่าง!M29</f>
        <v>0</v>
      </c>
      <c r="N28" s="106">
        <f>+จ่ายปลัด!N29+จ่ายคลัง!N29+จ่ายช่าง!N29</f>
        <v>0</v>
      </c>
      <c r="O28" s="106">
        <f>+จ่ายปลัด!O29+จ่ายคลัง!O29+จ่ายช่าง!O29</f>
        <v>0</v>
      </c>
      <c r="P28" s="106">
        <f>+จ่ายปลัด!P29+จ่ายคลัง!P29+จ่ายช่าง!P29</f>
        <v>0</v>
      </c>
    </row>
    <row r="29" spans="2:16" s="88" customFormat="1" ht="14.1" customHeight="1">
      <c r="B29" s="88" t="s">
        <v>7</v>
      </c>
      <c r="C29" s="106">
        <f>+จ่ายปลัด!C30+จ่ายคลัง!C30+จ่ายช่าง!C30</f>
        <v>0</v>
      </c>
      <c r="D29" s="88">
        <f>SUM(E29:P29)</f>
        <v>0</v>
      </c>
      <c r="E29" s="106">
        <f>+จ่ายปลัด!E30+จ่ายคลัง!E30+จ่ายช่าง!E30</f>
        <v>0</v>
      </c>
      <c r="F29" s="106">
        <f>+จ่ายปลัด!F30+จ่ายคลัง!F30+จ่ายช่าง!F30</f>
        <v>0</v>
      </c>
      <c r="G29" s="106">
        <f>+จ่ายปลัด!G30+จ่ายคลัง!G30+จ่ายช่าง!G30</f>
        <v>0</v>
      </c>
      <c r="H29" s="106">
        <f>+จ่ายปลัด!H30+จ่ายคลัง!H30+จ่ายช่าง!H30</f>
        <v>0</v>
      </c>
      <c r="I29" s="106">
        <f>+จ่ายปลัด!I30+จ่ายคลัง!I30+จ่ายช่าง!I30</f>
        <v>0</v>
      </c>
      <c r="J29" s="106">
        <f>+จ่ายปลัด!J30+จ่ายคลัง!J30+จ่ายช่าง!J30</f>
        <v>0</v>
      </c>
      <c r="K29" s="106">
        <f>+จ่ายปลัด!K30+จ่ายคลัง!K30+จ่ายช่าง!K30</f>
        <v>0</v>
      </c>
      <c r="L29" s="106">
        <f>+จ่ายปลัด!L30+จ่ายคลัง!L30+จ่ายช่าง!L30</f>
        <v>0</v>
      </c>
      <c r="M29" s="106">
        <f>+จ่ายปลัด!M30+จ่ายคลัง!M30+จ่ายช่าง!M30</f>
        <v>0</v>
      </c>
      <c r="N29" s="106">
        <f>+จ่ายปลัด!N30+จ่ายคลัง!N30+จ่ายช่าง!N30</f>
        <v>0</v>
      </c>
      <c r="O29" s="106">
        <f>+จ่ายปลัด!O30+จ่ายคลัง!O30+จ่ายช่าง!O30</f>
        <v>0</v>
      </c>
      <c r="P29" s="106">
        <f>+จ่ายปลัด!P30+จ่ายคลัง!P30+จ่ายช่าง!P30</f>
        <v>0</v>
      </c>
    </row>
    <row r="30" spans="2:16" s="88" customFormat="1" ht="14.1" customHeight="1">
      <c r="B30" s="88" t="s">
        <v>152</v>
      </c>
      <c r="C30" s="106">
        <f>+จ่ายปลัด!C31+จ่ายคลัง!C31+จ่ายช่าง!C31</f>
        <v>2454880</v>
      </c>
      <c r="D30" s="88">
        <f>SUM(E30:P30)</f>
        <v>225548</v>
      </c>
      <c r="E30" s="106">
        <f>+จ่ายปลัด!E31+จ่ายคลัง!E31+จ่ายช่าง!E31</f>
        <v>0</v>
      </c>
      <c r="F30" s="106">
        <f>+จ่ายปลัด!F31+จ่ายคลัง!F31+จ่ายช่าง!F31</f>
        <v>0</v>
      </c>
      <c r="G30" s="106">
        <f>+จ่ายปลัด!G31+จ่ายคลัง!G31+จ่ายช่าง!G31</f>
        <v>0</v>
      </c>
      <c r="H30" s="106">
        <f>+จ่ายปลัด!H31+จ่ายคลัง!H31+จ่ายช่าง!H31</f>
        <v>0</v>
      </c>
      <c r="I30" s="106">
        <f>+จ่ายปลัด!I31+จ่ายคลัง!I31+จ่ายช่าง!I31</f>
        <v>0</v>
      </c>
      <c r="J30" s="106">
        <f>+จ่ายปลัด!J31+จ่ายคลัง!J31+จ่ายช่าง!J31</f>
        <v>0</v>
      </c>
      <c r="K30" s="106">
        <f>+จ่ายปลัด!K31+จ่ายคลัง!K31+จ่ายช่าง!K31</f>
        <v>0</v>
      </c>
      <c r="L30" s="106">
        <f>+จ่ายปลัด!L31+จ่ายคลัง!L31+จ่ายช่าง!L31</f>
        <v>0</v>
      </c>
      <c r="M30" s="106">
        <f>+จ่ายปลัด!M31+จ่ายคลัง!M31+จ่ายช่าง!M31</f>
        <v>0</v>
      </c>
      <c r="N30" s="106">
        <f>+จ่ายปลัด!N31+จ่ายคลัง!N31+จ่ายช่าง!N31</f>
        <v>0</v>
      </c>
      <c r="O30" s="106">
        <f>+จ่ายปลัด!O31+จ่ายคลัง!O31+จ่ายช่าง!O31</f>
        <v>0</v>
      </c>
      <c r="P30" s="106">
        <f>+จ่ายปลัด!P31+จ่ายคลัง!P31+จ่ายช่าง!P31</f>
        <v>225548</v>
      </c>
    </row>
    <row r="31" spans="2:16" s="198" customFormat="1" ht="14.1" customHeight="1">
      <c r="B31" s="198" t="s">
        <v>158</v>
      </c>
      <c r="C31" s="106">
        <f>+จ่ายปลัด!C32+จ่ายคลัง!C32+จ่ายช่าง!C32</f>
        <v>0</v>
      </c>
      <c r="D31" s="198">
        <f>SUM(E31:P31)</f>
        <v>0</v>
      </c>
      <c r="E31" s="199">
        <f>+จ่ายปลัด!E32+จ่ายคลัง!E32+จ่ายช่าง!E32</f>
        <v>0</v>
      </c>
      <c r="F31" s="199">
        <f>+จ่ายปลัด!F32+จ่ายคลัง!F32+จ่ายช่าง!F32</f>
        <v>0</v>
      </c>
      <c r="G31" s="199">
        <f>+จ่ายปลัด!G32+จ่ายคลัง!G32+จ่ายช่าง!G32</f>
        <v>0</v>
      </c>
      <c r="H31" s="199">
        <f>+จ่ายปลัด!H32+จ่ายคลัง!H32+จ่ายช่าง!H32</f>
        <v>0</v>
      </c>
      <c r="I31" s="199">
        <f>+จ่ายปลัด!I32+จ่ายคลัง!I32+จ่ายช่าง!I32</f>
        <v>0</v>
      </c>
      <c r="J31" s="199">
        <f>+จ่ายปลัด!J32+จ่ายคลัง!J32+จ่ายช่าง!J32</f>
        <v>0</v>
      </c>
      <c r="K31" s="199">
        <f>+จ่ายปลัด!K32+จ่ายคลัง!K32+จ่ายช่าง!K32</f>
        <v>0</v>
      </c>
      <c r="L31" s="199">
        <f>+จ่ายปลัด!L32+จ่ายคลัง!L32+จ่ายช่าง!L32</f>
        <v>0</v>
      </c>
      <c r="M31" s="199">
        <f>+จ่ายปลัด!M32+จ่ายคลัง!M32+จ่ายช่าง!M32</f>
        <v>0</v>
      </c>
      <c r="N31" s="199">
        <f>+จ่ายปลัด!N32+จ่ายคลัง!N32+จ่ายช่าง!N32</f>
        <v>0</v>
      </c>
      <c r="O31" s="199">
        <f>+จ่ายปลัด!O32+จ่ายคลัง!O32+จ่ายช่าง!O32</f>
        <v>0</v>
      </c>
      <c r="P31" s="202">
        <f>+จ่ายปลัด!P32+จ่ายคลัง!P32+จ่ายช่าง!P32</f>
        <v>0</v>
      </c>
    </row>
    <row r="32" spans="2:16" s="107" customFormat="1" ht="15" customHeight="1" thickBot="1">
      <c r="B32" s="60" t="s">
        <v>2</v>
      </c>
      <c r="C32" s="90">
        <f t="shared" ref="C32:P32" si="2">SUM(C9:C31)</f>
        <v>19308000</v>
      </c>
      <c r="D32" s="90">
        <f t="shared" si="2"/>
        <v>4543854.3899999997</v>
      </c>
      <c r="E32" s="90">
        <f t="shared" si="2"/>
        <v>2203369.96</v>
      </c>
      <c r="F32" s="108">
        <f t="shared" si="2"/>
        <v>66260</v>
      </c>
      <c r="G32" s="109">
        <f t="shared" si="2"/>
        <v>683022.19</v>
      </c>
      <c r="H32" s="90">
        <f t="shared" si="2"/>
        <v>17500</v>
      </c>
      <c r="I32" s="203">
        <f t="shared" si="2"/>
        <v>0</v>
      </c>
      <c r="J32" s="108">
        <f t="shared" si="2"/>
        <v>757520</v>
      </c>
      <c r="K32" s="108">
        <f t="shared" si="2"/>
        <v>0</v>
      </c>
      <c r="L32" s="90">
        <f t="shared" si="2"/>
        <v>229377</v>
      </c>
      <c r="M32" s="90">
        <f t="shared" si="2"/>
        <v>0</v>
      </c>
      <c r="N32" s="109">
        <f t="shared" si="2"/>
        <v>0</v>
      </c>
      <c r="O32" s="90">
        <f t="shared" si="2"/>
        <v>361257.24</v>
      </c>
      <c r="P32" s="109">
        <f t="shared" si="2"/>
        <v>225548</v>
      </c>
    </row>
    <row r="33" spans="1:16" s="88" customFormat="1" ht="5.25" customHeight="1" thickTop="1">
      <c r="A33" s="110"/>
      <c r="B33" s="111"/>
      <c r="C33" s="106"/>
      <c r="D33" s="110"/>
      <c r="E33" s="106"/>
      <c r="F33" s="110"/>
      <c r="G33" s="106"/>
      <c r="H33" s="110"/>
      <c r="I33" s="106"/>
      <c r="J33" s="110"/>
      <c r="K33" s="106"/>
      <c r="L33" s="110"/>
      <c r="M33" s="106"/>
      <c r="N33" s="110"/>
      <c r="O33" s="106"/>
      <c r="P33" s="106"/>
    </row>
    <row r="34" spans="1:16" s="113" customFormat="1" ht="15" customHeight="1">
      <c r="A34" s="112" t="s">
        <v>10</v>
      </c>
      <c r="C34" s="114"/>
      <c r="E34" s="114"/>
      <c r="G34" s="114"/>
      <c r="I34" s="114"/>
      <c r="K34" s="114"/>
      <c r="M34" s="114"/>
      <c r="O34" s="114"/>
      <c r="P34" s="114"/>
    </row>
    <row r="35" spans="1:16" s="88" customFormat="1" ht="12" customHeight="1">
      <c r="B35" s="88" t="s">
        <v>11</v>
      </c>
      <c r="C35" s="106">
        <v>167000</v>
      </c>
      <c r="D35" s="106">
        <v>29786.83</v>
      </c>
      <c r="E35" s="106"/>
      <c r="G35" s="106"/>
      <c r="I35" s="106"/>
      <c r="K35" s="106"/>
      <c r="M35" s="106"/>
      <c r="O35" s="106"/>
      <c r="P35" s="106"/>
    </row>
    <row r="36" spans="1:16" s="88" customFormat="1" ht="12" customHeight="1">
      <c r="B36" s="115" t="s">
        <v>147</v>
      </c>
      <c r="C36" s="106">
        <v>172000</v>
      </c>
      <c r="D36" s="106">
        <v>92540</v>
      </c>
      <c r="E36" s="106"/>
      <c r="G36" s="106"/>
      <c r="I36" s="106"/>
      <c r="K36" s="106"/>
      <c r="M36" s="106"/>
      <c r="O36" s="106"/>
      <c r="P36" s="106"/>
    </row>
    <row r="37" spans="1:16" s="88" customFormat="1" ht="12" customHeight="1">
      <c r="B37" s="88" t="s">
        <v>35</v>
      </c>
      <c r="C37" s="106">
        <v>150000</v>
      </c>
      <c r="D37" s="106">
        <v>217370.42</v>
      </c>
      <c r="E37" s="106"/>
      <c r="G37" s="106"/>
      <c r="I37" s="106"/>
      <c r="K37" s="106"/>
      <c r="M37" s="106"/>
      <c r="O37" s="106"/>
      <c r="P37" s="106"/>
    </row>
    <row r="38" spans="1:16" s="88" customFormat="1" ht="12" customHeight="1">
      <c r="B38" s="88" t="s">
        <v>148</v>
      </c>
      <c r="C38" s="106">
        <v>800000</v>
      </c>
      <c r="D38" s="106">
        <v>281704</v>
      </c>
      <c r="E38" s="106"/>
      <c r="G38" s="106"/>
      <c r="I38" s="106"/>
      <c r="K38" s="106"/>
      <c r="M38" s="106"/>
      <c r="O38" s="106"/>
      <c r="P38" s="106"/>
    </row>
    <row r="39" spans="1:16" s="88" customFormat="1" ht="12" customHeight="1">
      <c r="B39" s="88" t="s">
        <v>13</v>
      </c>
      <c r="C39" s="106">
        <v>250000</v>
      </c>
      <c r="D39" s="106">
        <v>0</v>
      </c>
      <c r="E39" s="106"/>
      <c r="G39" s="106"/>
      <c r="I39" s="106"/>
      <c r="K39" s="106"/>
      <c r="M39" s="106"/>
      <c r="O39" s="106"/>
      <c r="P39" s="106"/>
    </row>
    <row r="40" spans="1:16" s="88" customFormat="1" ht="12" customHeight="1">
      <c r="B40" s="88" t="s">
        <v>149</v>
      </c>
      <c r="C40" s="106">
        <v>3000</v>
      </c>
      <c r="D40" s="106">
        <v>0</v>
      </c>
      <c r="E40" s="106"/>
      <c r="G40" s="106"/>
      <c r="I40" s="106"/>
      <c r="K40" s="106"/>
      <c r="M40" s="106"/>
      <c r="O40" s="106"/>
      <c r="P40" s="106"/>
    </row>
    <row r="41" spans="1:16" s="88" customFormat="1" ht="12" customHeight="1">
      <c r="B41" s="88" t="s">
        <v>150</v>
      </c>
      <c r="C41" s="106">
        <v>10766000</v>
      </c>
      <c r="D41" s="106">
        <v>4285170.43</v>
      </c>
      <c r="E41" s="106"/>
      <c r="G41" s="106"/>
      <c r="I41" s="106"/>
      <c r="K41" s="106"/>
      <c r="M41" s="106"/>
      <c r="O41" s="106"/>
      <c r="P41" s="106"/>
    </row>
    <row r="42" spans="1:16" s="88" customFormat="1" ht="12" customHeight="1">
      <c r="B42" s="88" t="s">
        <v>151</v>
      </c>
      <c r="C42" s="106">
        <v>7000000</v>
      </c>
      <c r="D42" s="106">
        <v>2337280.17</v>
      </c>
      <c r="E42" s="106"/>
      <c r="G42" s="106"/>
      <c r="I42" s="106"/>
      <c r="K42" s="106"/>
      <c r="M42" s="106"/>
      <c r="O42" s="106"/>
      <c r="P42" s="106"/>
    </row>
    <row r="43" spans="1:16" s="88" customFormat="1" ht="12" customHeight="1">
      <c r="B43" s="88" t="s">
        <v>16</v>
      </c>
      <c r="C43" s="106">
        <v>0</v>
      </c>
      <c r="D43" s="106">
        <f>135060+3323500</f>
        <v>3458560</v>
      </c>
      <c r="E43" s="106"/>
      <c r="G43" s="106"/>
      <c r="I43" s="106"/>
      <c r="K43" s="106"/>
      <c r="M43" s="106"/>
      <c r="O43" s="106"/>
      <c r="P43" s="106"/>
    </row>
    <row r="44" spans="1:16" s="107" customFormat="1" ht="12" customHeight="1" thickBot="1">
      <c r="A44" s="116"/>
      <c r="B44" s="117" t="s">
        <v>17</v>
      </c>
      <c r="C44" s="90">
        <f>SUM(C35:C43)</f>
        <v>19308000</v>
      </c>
      <c r="D44" s="90">
        <f>SUM(D35:D43)</f>
        <v>10702411.85</v>
      </c>
      <c r="E44" s="90"/>
      <c r="F44" s="118"/>
      <c r="G44" s="90"/>
      <c r="H44" s="118"/>
      <c r="I44" s="90"/>
      <c r="J44" s="118"/>
      <c r="K44" s="90"/>
      <c r="L44" s="118"/>
      <c r="M44" s="90"/>
      <c r="N44" s="118"/>
      <c r="O44" s="90"/>
      <c r="P44" s="90"/>
    </row>
    <row r="45" spans="1:16" s="88" customFormat="1" ht="15" customHeight="1" thickTop="1" thickBot="1">
      <c r="B45" s="107" t="s">
        <v>61</v>
      </c>
      <c r="D45" s="119">
        <f>D44-D32</f>
        <v>6158557.46</v>
      </c>
    </row>
    <row r="46" spans="1:16" ht="19.5" thickTop="1"/>
  </sheetData>
  <phoneticPr fontId="13" type="noConversion"/>
  <pageMargins left="0.94488188976377963" right="0.62992125984251968" top="0" bottom="0" header="0.19685039370078741" footer="0.19685039370078741"/>
  <pageSetup paperSize="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1"/>
  <dimension ref="A1:P33"/>
  <sheetViews>
    <sheetView topLeftCell="B1" workbookViewId="0">
      <selection activeCell="G4" sqref="G4"/>
    </sheetView>
  </sheetViews>
  <sheetFormatPr defaultRowHeight="24.75" customHeight="1"/>
  <cols>
    <col min="1" max="1" width="1.875" style="88" customWidth="1"/>
    <col min="2" max="2" width="24.5" style="88" customWidth="1"/>
    <col min="3" max="3" width="11.625" style="88" customWidth="1"/>
    <col min="4" max="4" width="9.75" style="88" customWidth="1"/>
    <col min="5" max="5" width="9.625" style="88" customWidth="1"/>
    <col min="6" max="6" width="8" style="88" customWidth="1"/>
    <col min="7" max="7" width="9.25" style="88" customWidth="1"/>
    <col min="8" max="8" width="8.375" style="88" customWidth="1"/>
    <col min="9" max="9" width="7.5" style="88" customWidth="1"/>
    <col min="10" max="10" width="9.5" style="88" customWidth="1"/>
    <col min="11" max="11" width="8.5" style="88" customWidth="1"/>
    <col min="12" max="13" width="9.5" style="88" customWidth="1"/>
    <col min="14" max="14" width="8.5" style="88" customWidth="1"/>
    <col min="15" max="15" width="9" style="88"/>
    <col min="16" max="16" width="10.125" style="88" customWidth="1"/>
    <col min="17" max="16384" width="9" style="88"/>
  </cols>
  <sheetData>
    <row r="1" spans="1:16" s="27" customFormat="1" ht="18" customHeight="1">
      <c r="C1" s="120"/>
      <c r="E1" s="27" t="s">
        <v>184</v>
      </c>
    </row>
    <row r="2" spans="1:16" s="27" customFormat="1" ht="18" customHeight="1">
      <c r="G2" s="163" t="s">
        <v>138</v>
      </c>
    </row>
    <row r="3" spans="1:16" s="27" customFormat="1" ht="18" customHeight="1">
      <c r="G3" s="27" t="s">
        <v>198</v>
      </c>
    </row>
    <row r="4" spans="1:16" s="27" customFormat="1" ht="18" customHeight="1">
      <c r="H4" s="245" t="s">
        <v>54</v>
      </c>
      <c r="I4" s="245"/>
      <c r="J4" s="245"/>
      <c r="K4" s="245"/>
      <c r="L4" s="245"/>
      <c r="M4" s="245"/>
      <c r="N4" s="245"/>
      <c r="O4" s="245"/>
    </row>
    <row r="5" spans="1:16" s="107" customFormat="1" ht="18" customHeight="1">
      <c r="A5" s="124"/>
      <c r="B5" s="124"/>
      <c r="C5" s="26"/>
      <c r="D5" s="125"/>
      <c r="E5" s="26" t="s">
        <v>18</v>
      </c>
      <c r="F5" s="125" t="s">
        <v>20</v>
      </c>
      <c r="G5" s="26"/>
      <c r="H5" s="125"/>
      <c r="I5" s="26" t="s">
        <v>23</v>
      </c>
      <c r="J5" s="125" t="s">
        <v>26</v>
      </c>
      <c r="K5" s="26" t="s">
        <v>27</v>
      </c>
      <c r="L5" s="125" t="s">
        <v>30</v>
      </c>
      <c r="M5" s="26" t="s">
        <v>33</v>
      </c>
      <c r="N5" s="125"/>
      <c r="O5" s="26"/>
      <c r="P5" s="26"/>
    </row>
    <row r="6" spans="1:16" s="107" customFormat="1" ht="18" customHeight="1">
      <c r="A6" s="126"/>
      <c r="B6" s="111" t="s">
        <v>0</v>
      </c>
      <c r="C6" s="31" t="s">
        <v>1</v>
      </c>
      <c r="D6" s="111" t="s">
        <v>2</v>
      </c>
      <c r="E6" s="31" t="s">
        <v>19</v>
      </c>
      <c r="F6" s="111" t="s">
        <v>21</v>
      </c>
      <c r="G6" s="31" t="s">
        <v>3</v>
      </c>
      <c r="H6" s="127" t="s">
        <v>4</v>
      </c>
      <c r="I6" s="31" t="s">
        <v>24</v>
      </c>
      <c r="J6" s="111" t="s">
        <v>25</v>
      </c>
      <c r="K6" s="31" t="s">
        <v>29</v>
      </c>
      <c r="L6" s="128" t="s">
        <v>32</v>
      </c>
      <c r="M6" s="31" t="s">
        <v>34</v>
      </c>
      <c r="N6" s="111" t="s">
        <v>5</v>
      </c>
      <c r="O6" s="31" t="s">
        <v>6</v>
      </c>
      <c r="P6" s="31" t="s">
        <v>7</v>
      </c>
    </row>
    <row r="7" spans="1:16" s="107" customFormat="1" ht="18" customHeight="1">
      <c r="A7" s="126"/>
      <c r="B7" s="126"/>
      <c r="C7" s="31"/>
      <c r="D7" s="111"/>
      <c r="E7" s="31"/>
      <c r="F7" s="111" t="s">
        <v>22</v>
      </c>
      <c r="G7" s="31"/>
      <c r="H7" s="111"/>
      <c r="I7" s="31"/>
      <c r="J7" s="111"/>
      <c r="K7" s="31" t="s">
        <v>109</v>
      </c>
      <c r="L7" s="111" t="s">
        <v>31</v>
      </c>
      <c r="M7" s="31"/>
      <c r="N7" s="111"/>
      <c r="O7" s="31"/>
      <c r="P7" s="31"/>
    </row>
    <row r="8" spans="1:16" s="107" customFormat="1" ht="18" customHeight="1">
      <c r="A8" s="129"/>
      <c r="B8" s="129"/>
      <c r="C8" s="42"/>
      <c r="D8" s="130"/>
      <c r="E8" s="131" t="s">
        <v>62</v>
      </c>
      <c r="F8" s="132" t="s">
        <v>63</v>
      </c>
      <c r="G8" s="131" t="s">
        <v>64</v>
      </c>
      <c r="H8" s="132" t="s">
        <v>65</v>
      </c>
      <c r="I8" s="131" t="s">
        <v>66</v>
      </c>
      <c r="J8" s="132" t="s">
        <v>67</v>
      </c>
      <c r="K8" s="131" t="s">
        <v>68</v>
      </c>
      <c r="L8" s="132" t="s">
        <v>69</v>
      </c>
      <c r="M8" s="131" t="s">
        <v>75</v>
      </c>
      <c r="N8" s="132" t="s">
        <v>70</v>
      </c>
      <c r="O8" s="131" t="s">
        <v>71</v>
      </c>
      <c r="P8" s="131" t="s">
        <v>72</v>
      </c>
    </row>
    <row r="9" spans="1:16" ht="18" customHeight="1">
      <c r="A9" s="133" t="s">
        <v>8</v>
      </c>
      <c r="B9" s="134"/>
      <c r="C9" s="106"/>
      <c r="E9" s="106"/>
      <c r="G9" s="106"/>
      <c r="I9" s="106"/>
      <c r="K9" s="106"/>
      <c r="M9" s="106"/>
      <c r="O9" s="106"/>
      <c r="P9" s="106"/>
    </row>
    <row r="10" spans="1:16" ht="18" customHeight="1">
      <c r="B10" s="88" t="s">
        <v>153</v>
      </c>
      <c r="C10" s="106">
        <f>+บริหารสะสม!C8</f>
        <v>0</v>
      </c>
      <c r="D10" s="88">
        <f>SUM(E10:P10)</f>
        <v>0</v>
      </c>
      <c r="E10" s="106">
        <f>+บริหารสะสม!E8</f>
        <v>0</v>
      </c>
      <c r="G10" s="106"/>
      <c r="I10" s="106"/>
      <c r="K10" s="106"/>
      <c r="M10" s="106"/>
      <c r="O10" s="106"/>
      <c r="P10" s="106"/>
    </row>
    <row r="11" spans="1:16" ht="18" customHeight="1">
      <c r="B11" s="88" t="s">
        <v>154</v>
      </c>
      <c r="C11" s="106">
        <f>+บริหารสะสม!C9</f>
        <v>0</v>
      </c>
      <c r="D11" s="88">
        <f t="shared" ref="D11:D27" si="0">SUM(E11:P11)</f>
        <v>0</v>
      </c>
      <c r="E11" s="106">
        <f>+บริหารสะสม!E9</f>
        <v>0</v>
      </c>
      <c r="G11" s="106"/>
      <c r="I11" s="106"/>
      <c r="K11" s="106"/>
      <c r="M11" s="106"/>
      <c r="O11" s="106"/>
      <c r="P11" s="106"/>
    </row>
    <row r="12" spans="1:16" ht="18" customHeight="1">
      <c r="B12" s="88" t="s">
        <v>134</v>
      </c>
      <c r="C12" s="106">
        <f>+บริหารสะสม!C10</f>
        <v>0</v>
      </c>
      <c r="D12" s="88">
        <f t="shared" si="0"/>
        <v>0</v>
      </c>
      <c r="E12" s="106"/>
      <c r="G12" s="106"/>
      <c r="I12" s="106"/>
      <c r="K12" s="106"/>
      <c r="M12" s="106"/>
      <c r="O12" s="106"/>
      <c r="P12" s="106"/>
    </row>
    <row r="13" spans="1:16" ht="18" customHeight="1">
      <c r="B13" s="88" t="s">
        <v>155</v>
      </c>
      <c r="C13" s="106">
        <f>+บริหารสะสม!C11</f>
        <v>0</v>
      </c>
      <c r="D13" s="88">
        <f t="shared" si="0"/>
        <v>0</v>
      </c>
      <c r="E13" s="106"/>
      <c r="G13" s="106"/>
      <c r="I13" s="106"/>
      <c r="K13" s="106"/>
      <c r="M13" s="106"/>
      <c r="O13" s="106"/>
      <c r="P13" s="106"/>
    </row>
    <row r="14" spans="1:16" ht="18" customHeight="1">
      <c r="B14" s="88" t="s">
        <v>146</v>
      </c>
      <c r="C14" s="106">
        <f>+บริหารสะสม!C12</f>
        <v>0</v>
      </c>
      <c r="D14" s="88">
        <f t="shared" si="0"/>
        <v>0</v>
      </c>
      <c r="E14" s="106">
        <f>+บริหารสะสม!E12</f>
        <v>0</v>
      </c>
      <c r="F14" s="106"/>
      <c r="G14" s="106"/>
      <c r="I14" s="106"/>
      <c r="K14" s="106"/>
      <c r="M14" s="106"/>
      <c r="O14" s="106"/>
      <c r="P14" s="106"/>
    </row>
    <row r="15" spans="1:16" ht="18" customHeight="1">
      <c r="B15" s="88" t="s">
        <v>129</v>
      </c>
      <c r="C15" s="106">
        <f>+บริหารสะสม!C13</f>
        <v>0</v>
      </c>
      <c r="D15" s="88">
        <f t="shared" si="0"/>
        <v>0</v>
      </c>
      <c r="E15" s="165"/>
      <c r="F15" s="135"/>
      <c r="G15" s="106"/>
      <c r="I15" s="106"/>
      <c r="K15" s="106"/>
      <c r="M15" s="106"/>
      <c r="O15" s="106"/>
      <c r="P15" s="106"/>
    </row>
    <row r="16" spans="1:16" ht="18" customHeight="1">
      <c r="B16" s="166" t="s">
        <v>145</v>
      </c>
      <c r="C16" s="106">
        <f>+บริหารสะสม!C14</f>
        <v>0</v>
      </c>
      <c r="D16" s="88">
        <f t="shared" si="0"/>
        <v>0</v>
      </c>
      <c r="E16" s="165"/>
      <c r="F16" s="106"/>
      <c r="G16" s="106"/>
      <c r="I16" s="106"/>
      <c r="K16" s="106"/>
      <c r="M16" s="106"/>
      <c r="O16" s="106"/>
      <c r="P16" s="106"/>
    </row>
    <row r="17" spans="2:16" ht="18" customHeight="1">
      <c r="B17" s="88" t="s">
        <v>135</v>
      </c>
      <c r="C17" s="106">
        <f>+บริหารสะสม!C15</f>
        <v>0</v>
      </c>
      <c r="D17" s="88">
        <f t="shared" si="0"/>
        <v>0</v>
      </c>
      <c r="E17" s="106"/>
      <c r="F17" s="110"/>
      <c r="G17" s="106"/>
      <c r="I17" s="106"/>
      <c r="K17" s="106"/>
      <c r="M17" s="106"/>
      <c r="O17" s="106"/>
      <c r="P17" s="106"/>
    </row>
    <row r="18" spans="2:16" ht="18" customHeight="1">
      <c r="B18" s="88" t="s">
        <v>126</v>
      </c>
      <c r="C18" s="106">
        <f>+บริหารสะสม!C16</f>
        <v>0</v>
      </c>
      <c r="D18" s="88">
        <f t="shared" si="0"/>
        <v>0</v>
      </c>
      <c r="E18" s="106"/>
      <c r="G18" s="106"/>
      <c r="I18" s="106"/>
      <c r="K18" s="106"/>
      <c r="M18" s="106"/>
      <c r="O18" s="106"/>
      <c r="P18" s="106"/>
    </row>
    <row r="19" spans="2:16" ht="18" customHeight="1">
      <c r="B19" s="88" t="s">
        <v>136</v>
      </c>
      <c r="C19" s="106">
        <f>+บริหารสะสม!C17</f>
        <v>0</v>
      </c>
      <c r="D19" s="88">
        <f t="shared" si="0"/>
        <v>0</v>
      </c>
      <c r="E19" s="106"/>
      <c r="G19" s="106"/>
      <c r="I19" s="106"/>
      <c r="K19" s="106"/>
      <c r="M19" s="106"/>
      <c r="O19" s="106"/>
      <c r="P19" s="106"/>
    </row>
    <row r="20" spans="2:16" ht="18" customHeight="1">
      <c r="B20" s="88" t="s">
        <v>125</v>
      </c>
      <c r="C20" s="106">
        <f>+บริหารสะสม!C18</f>
        <v>0</v>
      </c>
      <c r="D20" s="88">
        <f t="shared" si="0"/>
        <v>0</v>
      </c>
      <c r="E20" s="106"/>
      <c r="G20" s="106"/>
      <c r="I20" s="135"/>
      <c r="K20" s="106"/>
      <c r="M20" s="106"/>
      <c r="O20" s="106"/>
      <c r="P20" s="106"/>
    </row>
    <row r="21" spans="2:16" ht="18" customHeight="1">
      <c r="B21" s="88" t="s">
        <v>128</v>
      </c>
      <c r="C21" s="106">
        <f>+บริหารสะสม!C19</f>
        <v>0</v>
      </c>
      <c r="D21" s="88">
        <f t="shared" si="0"/>
        <v>0</v>
      </c>
      <c r="E21" s="106"/>
      <c r="G21" s="106"/>
      <c r="I21" s="106"/>
      <c r="K21" s="106"/>
      <c r="M21" s="106"/>
      <c r="O21" s="106"/>
      <c r="P21" s="106"/>
    </row>
    <row r="22" spans="2:16" ht="18" customHeight="1">
      <c r="B22" s="88" t="s">
        <v>156</v>
      </c>
      <c r="C22" s="106">
        <f>+บริหารสะสม!C20</f>
        <v>0</v>
      </c>
      <c r="D22" s="88">
        <f>SUM(E22:P22)</f>
        <v>0</v>
      </c>
      <c r="E22" s="106"/>
      <c r="G22" s="106"/>
      <c r="I22" s="106"/>
      <c r="K22" s="106"/>
      <c r="M22" s="106"/>
      <c r="O22" s="106"/>
      <c r="P22" s="106"/>
    </row>
    <row r="23" spans="2:16" ht="18" customHeight="1">
      <c r="B23" s="88" t="s">
        <v>144</v>
      </c>
      <c r="C23" s="106">
        <f>+บริหารสะสม!C21</f>
        <v>0</v>
      </c>
      <c r="D23" s="88">
        <f t="shared" si="0"/>
        <v>0</v>
      </c>
      <c r="E23" s="106"/>
      <c r="G23" s="106"/>
      <c r="I23" s="106"/>
      <c r="K23" s="106"/>
      <c r="M23" s="106"/>
      <c r="O23" s="106"/>
      <c r="P23" s="106"/>
    </row>
    <row r="24" spans="2:16" ht="18" customHeight="1">
      <c r="B24" s="166" t="s">
        <v>157</v>
      </c>
      <c r="C24" s="106">
        <f>+บริหารสะสม!C22</f>
        <v>0</v>
      </c>
      <c r="D24" s="88">
        <f>SUM(E24:P24)</f>
        <v>0</v>
      </c>
      <c r="E24" s="106"/>
      <c r="G24" s="106"/>
      <c r="I24" s="106"/>
      <c r="K24" s="106"/>
      <c r="M24" s="106"/>
      <c r="O24" s="106"/>
      <c r="P24" s="106"/>
    </row>
    <row r="25" spans="2:16" ht="18" customHeight="1">
      <c r="B25" s="88" t="s">
        <v>137</v>
      </c>
      <c r="C25" s="106">
        <f>+บริหารสะสม!C23</f>
        <v>0</v>
      </c>
      <c r="D25" s="88">
        <f t="shared" si="0"/>
        <v>0</v>
      </c>
      <c r="E25" s="106">
        <v>0</v>
      </c>
      <c r="F25" s="115"/>
      <c r="G25" s="106"/>
      <c r="I25" s="106"/>
      <c r="K25" s="106"/>
      <c r="M25" s="106"/>
      <c r="O25" s="106"/>
      <c r="P25" s="106"/>
    </row>
    <row r="26" spans="2:16" ht="18" customHeight="1">
      <c r="B26" s="88" t="s">
        <v>127</v>
      </c>
      <c r="C26" s="106">
        <f>+บริหารสะสม!C24</f>
        <v>0</v>
      </c>
      <c r="D26" s="88">
        <f>SUM(E26:P26)</f>
        <v>0</v>
      </c>
      <c r="E26" s="106"/>
      <c r="F26" s="115"/>
      <c r="G26" s="106"/>
      <c r="I26" s="106"/>
      <c r="K26" s="106"/>
      <c r="M26" s="106"/>
      <c r="O26" s="106"/>
      <c r="P26" s="106"/>
    </row>
    <row r="27" spans="2:16" ht="18" customHeight="1">
      <c r="B27" s="88" t="s">
        <v>9</v>
      </c>
      <c r="C27" s="106">
        <f>+บริหารสะสม!C25</f>
        <v>0</v>
      </c>
      <c r="D27" s="88">
        <f t="shared" si="0"/>
        <v>0</v>
      </c>
      <c r="E27" s="106"/>
      <c r="G27" s="106"/>
      <c r="I27" s="106"/>
      <c r="J27" s="88">
        <v>0</v>
      </c>
      <c r="K27" s="106"/>
      <c r="M27" s="106"/>
      <c r="O27" s="106"/>
      <c r="P27" s="106"/>
    </row>
    <row r="28" spans="2:16" ht="18" customHeight="1">
      <c r="B28" s="88" t="s">
        <v>143</v>
      </c>
      <c r="C28" s="106">
        <f>+บริหารสะสม!C26</f>
        <v>0</v>
      </c>
      <c r="D28" s="88">
        <f>SUM(E28:P28)</f>
        <v>0</v>
      </c>
      <c r="E28" s="106"/>
      <c r="G28" s="106"/>
      <c r="I28" s="106"/>
      <c r="K28" s="106"/>
      <c r="M28" s="106"/>
      <c r="O28" s="106"/>
      <c r="P28" s="106"/>
    </row>
    <row r="29" spans="2:16" ht="18" customHeight="1">
      <c r="B29" s="88" t="s">
        <v>7</v>
      </c>
      <c r="C29" s="106">
        <f>+งบกลางสะสม!C27</f>
        <v>0</v>
      </c>
      <c r="D29" s="88">
        <f>SUM(E29:P29)</f>
        <v>0</v>
      </c>
      <c r="E29" s="106"/>
      <c r="G29" s="106"/>
      <c r="I29" s="106"/>
      <c r="K29" s="106"/>
      <c r="M29" s="106"/>
      <c r="O29" s="106"/>
      <c r="P29" s="106">
        <f>+งบกลางสะสม!E27</f>
        <v>0</v>
      </c>
    </row>
    <row r="30" spans="2:16" ht="18" customHeight="1">
      <c r="B30" s="88" t="s">
        <v>152</v>
      </c>
      <c r="C30" s="106">
        <f>+บริหารสะสม!C28</f>
        <v>0</v>
      </c>
      <c r="D30" s="88">
        <f>E30+F30+G30+H30+I30+J30+K30+L30+M30+N30+O30+P30</f>
        <v>0</v>
      </c>
      <c r="E30" s="106"/>
      <c r="F30" s="106"/>
      <c r="G30" s="135"/>
      <c r="H30" s="106"/>
      <c r="I30" s="135"/>
      <c r="J30" s="106"/>
      <c r="K30" s="106"/>
      <c r="L30" s="106"/>
      <c r="M30" s="106"/>
      <c r="N30" s="106"/>
      <c r="O30" s="106"/>
      <c r="P30" s="106"/>
    </row>
    <row r="31" spans="2:16" ht="18" customHeight="1">
      <c r="B31" s="166" t="s">
        <v>158</v>
      </c>
      <c r="C31" s="106">
        <f>+บริหารสะสม!C29</f>
        <v>0</v>
      </c>
      <c r="D31" s="88">
        <f>E31+F31+G31+H31+I31+J31+K31+L31+M31+N31+O31+P31</f>
        <v>0</v>
      </c>
      <c r="E31" s="106"/>
      <c r="F31" s="106"/>
      <c r="G31" s="135"/>
      <c r="H31" s="106"/>
      <c r="I31" s="135"/>
      <c r="J31" s="106"/>
      <c r="K31" s="106"/>
      <c r="L31" s="106"/>
      <c r="M31" s="106"/>
      <c r="N31" s="106"/>
      <c r="O31" s="106"/>
      <c r="P31" s="106"/>
    </row>
    <row r="32" spans="2:16" s="107" customFormat="1" ht="18" customHeight="1" thickBot="1">
      <c r="B32" s="60" t="s">
        <v>2</v>
      </c>
      <c r="C32" s="90">
        <f t="shared" ref="C32:P32" si="1">SUM(C10:C31)</f>
        <v>0</v>
      </c>
      <c r="D32" s="90">
        <f t="shared" si="1"/>
        <v>0</v>
      </c>
      <c r="E32" s="90">
        <f t="shared" si="1"/>
        <v>0</v>
      </c>
      <c r="F32" s="108">
        <f t="shared" si="1"/>
        <v>0</v>
      </c>
      <c r="G32" s="108">
        <f t="shared" si="1"/>
        <v>0</v>
      </c>
      <c r="H32" s="90">
        <f t="shared" si="1"/>
        <v>0</v>
      </c>
      <c r="I32" s="108">
        <f t="shared" si="1"/>
        <v>0</v>
      </c>
      <c r="J32" s="90">
        <f t="shared" si="1"/>
        <v>0</v>
      </c>
      <c r="K32" s="90">
        <f t="shared" si="1"/>
        <v>0</v>
      </c>
      <c r="L32" s="90">
        <f t="shared" si="1"/>
        <v>0</v>
      </c>
      <c r="M32" s="90">
        <f t="shared" si="1"/>
        <v>0</v>
      </c>
      <c r="N32" s="90">
        <f t="shared" si="1"/>
        <v>0</v>
      </c>
      <c r="O32" s="90">
        <f t="shared" si="1"/>
        <v>0</v>
      </c>
      <c r="P32" s="90">
        <f t="shared" si="1"/>
        <v>0</v>
      </c>
    </row>
    <row r="33" ht="24.75" customHeight="1" thickTop="1"/>
  </sheetData>
  <mergeCells count="1">
    <mergeCell ref="H4:O4"/>
  </mergeCells>
  <phoneticPr fontId="13" type="noConversion"/>
  <pageMargins left="0.98425196850393704" right="0.39370078740157483" top="0.39370078740157483" bottom="0" header="0.51181102362204722" footer="0.51181102362204722"/>
  <pageSetup paperSize="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P33"/>
  <sheetViews>
    <sheetView workbookViewId="0">
      <selection activeCell="C12" sqref="C12"/>
    </sheetView>
  </sheetViews>
  <sheetFormatPr defaultRowHeight="24.75" customHeight="1"/>
  <cols>
    <col min="1" max="1" width="1.875" style="88" customWidth="1"/>
    <col min="2" max="2" width="25.25" style="88" customWidth="1"/>
    <col min="3" max="3" width="9.875" style="88" customWidth="1"/>
    <col min="4" max="4" width="9.75" style="88" customWidth="1"/>
    <col min="5" max="5" width="9.625" style="88" customWidth="1"/>
    <col min="6" max="6" width="8" style="88" customWidth="1"/>
    <col min="7" max="8" width="7.625" style="88" customWidth="1"/>
    <col min="9" max="9" width="7.5" style="88" customWidth="1"/>
    <col min="10" max="10" width="9.5" style="88" customWidth="1"/>
    <col min="11" max="11" width="7.5" style="88" customWidth="1"/>
    <col min="12" max="13" width="9.5" style="88" customWidth="1"/>
    <col min="14" max="14" width="8.5" style="88" customWidth="1"/>
    <col min="15" max="15" width="9" style="88"/>
    <col min="16" max="16" width="10.125" style="88" customWidth="1"/>
    <col min="17" max="16384" width="9" style="88"/>
  </cols>
  <sheetData>
    <row r="1" spans="1:16" s="27" customFormat="1" ht="18" customHeight="1">
      <c r="B1" s="120"/>
      <c r="E1" s="27" t="s">
        <v>162</v>
      </c>
    </row>
    <row r="2" spans="1:16" s="27" customFormat="1" ht="18" customHeight="1">
      <c r="G2" s="163" t="s">
        <v>139</v>
      </c>
    </row>
    <row r="3" spans="1:16" s="27" customFormat="1" ht="18" customHeight="1">
      <c r="G3" s="27" t="str">
        <f>+จ่ายปลัด!G3</f>
        <v xml:space="preserve"> ตั้งแต่วันที่   1  ตุลาคม  2555  ถึง   31  มกราคม  2556</v>
      </c>
    </row>
    <row r="4" spans="1:16" s="27" customFormat="1" ht="18" customHeight="1">
      <c r="H4" s="245" t="s">
        <v>73</v>
      </c>
      <c r="I4" s="245"/>
      <c r="J4" s="245"/>
      <c r="K4" s="245"/>
      <c r="L4" s="245"/>
      <c r="M4" s="245"/>
      <c r="N4" s="245"/>
      <c r="O4" s="245"/>
    </row>
    <row r="5" spans="1:16" s="107" customFormat="1" ht="18" customHeight="1">
      <c r="A5" s="124"/>
      <c r="B5" s="124"/>
      <c r="C5" s="26"/>
      <c r="D5" s="125"/>
      <c r="E5" s="26" t="s">
        <v>18</v>
      </c>
      <c r="F5" s="125" t="s">
        <v>20</v>
      </c>
      <c r="G5" s="26"/>
      <c r="H5" s="125"/>
      <c r="I5" s="26" t="s">
        <v>23</v>
      </c>
      <c r="J5" s="125" t="s">
        <v>26</v>
      </c>
      <c r="K5" s="26" t="s">
        <v>27</v>
      </c>
      <c r="L5" s="125" t="s">
        <v>30</v>
      </c>
      <c r="M5" s="26" t="s">
        <v>33</v>
      </c>
      <c r="N5" s="125"/>
      <c r="O5" s="26"/>
      <c r="P5" s="26"/>
    </row>
    <row r="6" spans="1:16" s="107" customFormat="1" ht="18" customHeight="1">
      <c r="A6" s="126"/>
      <c r="B6" s="111" t="s">
        <v>0</v>
      </c>
      <c r="C6" s="31" t="s">
        <v>1</v>
      </c>
      <c r="D6" s="111" t="s">
        <v>2</v>
      </c>
      <c r="E6" s="31" t="s">
        <v>19</v>
      </c>
      <c r="F6" s="111" t="s">
        <v>21</v>
      </c>
      <c r="G6" s="31" t="s">
        <v>3</v>
      </c>
      <c r="H6" s="127" t="s">
        <v>4</v>
      </c>
      <c r="I6" s="31" t="s">
        <v>24</v>
      </c>
      <c r="J6" s="111" t="s">
        <v>25</v>
      </c>
      <c r="K6" s="31" t="s">
        <v>29</v>
      </c>
      <c r="L6" s="128" t="s">
        <v>32</v>
      </c>
      <c r="M6" s="31" t="s">
        <v>34</v>
      </c>
      <c r="N6" s="111" t="s">
        <v>5</v>
      </c>
      <c r="O6" s="31" t="s">
        <v>6</v>
      </c>
      <c r="P6" s="31" t="s">
        <v>7</v>
      </c>
    </row>
    <row r="7" spans="1:16" s="107" customFormat="1" ht="18" customHeight="1">
      <c r="A7" s="126"/>
      <c r="B7" s="126"/>
      <c r="C7" s="31"/>
      <c r="D7" s="111"/>
      <c r="E7" s="31"/>
      <c r="F7" s="111" t="s">
        <v>22</v>
      </c>
      <c r="G7" s="31"/>
      <c r="H7" s="111"/>
      <c r="I7" s="31"/>
      <c r="J7" s="111"/>
      <c r="K7" s="31" t="s">
        <v>28</v>
      </c>
      <c r="L7" s="111" t="s">
        <v>31</v>
      </c>
      <c r="M7" s="31"/>
      <c r="N7" s="111"/>
      <c r="O7" s="31"/>
      <c r="P7" s="31"/>
    </row>
    <row r="8" spans="1:16" s="107" customFormat="1" ht="18" customHeight="1">
      <c r="A8" s="129"/>
      <c r="B8" s="129"/>
      <c r="C8" s="42"/>
      <c r="D8" s="130"/>
      <c r="E8" s="131" t="s">
        <v>62</v>
      </c>
      <c r="F8" s="132" t="s">
        <v>63</v>
      </c>
      <c r="G8" s="131" t="s">
        <v>64</v>
      </c>
      <c r="H8" s="132" t="s">
        <v>65</v>
      </c>
      <c r="I8" s="131" t="s">
        <v>66</v>
      </c>
      <c r="J8" s="132" t="s">
        <v>67</v>
      </c>
      <c r="K8" s="131" t="s">
        <v>68</v>
      </c>
      <c r="L8" s="132" t="s">
        <v>69</v>
      </c>
      <c r="M8" s="131" t="s">
        <v>75</v>
      </c>
      <c r="N8" s="132" t="s">
        <v>70</v>
      </c>
      <c r="O8" s="131" t="s">
        <v>71</v>
      </c>
      <c r="P8" s="131" t="s">
        <v>72</v>
      </c>
    </row>
    <row r="9" spans="1:16" ht="18" customHeight="1">
      <c r="A9" s="133" t="s">
        <v>8</v>
      </c>
      <c r="B9" s="134"/>
      <c r="C9" s="106"/>
      <c r="E9" s="106"/>
      <c r="G9" s="106"/>
      <c r="I9" s="106"/>
      <c r="K9" s="106"/>
      <c r="M9" s="106"/>
      <c r="O9" s="106"/>
      <c r="P9" s="106"/>
    </row>
    <row r="10" spans="1:16" ht="17.45" customHeight="1">
      <c r="B10" s="88" t="s">
        <v>153</v>
      </c>
      <c r="C10" s="106">
        <v>0</v>
      </c>
      <c r="D10" s="88">
        <f>SUM(E10:P10)</f>
        <v>0</v>
      </c>
      <c r="E10" s="106"/>
      <c r="G10" s="106"/>
      <c r="I10" s="106"/>
      <c r="K10" s="106"/>
      <c r="M10" s="106"/>
      <c r="O10" s="106"/>
      <c r="P10" s="106"/>
    </row>
    <row r="11" spans="1:16" ht="17.45" customHeight="1">
      <c r="B11" s="88" t="s">
        <v>154</v>
      </c>
      <c r="C11" s="106">
        <v>0</v>
      </c>
      <c r="D11" s="88">
        <f t="shared" ref="D11:D29" si="0">SUM(E11:P11)</f>
        <v>0</v>
      </c>
      <c r="E11" s="106">
        <f>+บริหารสะสม!G9</f>
        <v>0</v>
      </c>
      <c r="G11" s="106"/>
      <c r="I11" s="106"/>
      <c r="K11" s="106"/>
      <c r="M11" s="106"/>
      <c r="O11" s="106"/>
      <c r="P11" s="106"/>
    </row>
    <row r="12" spans="1:16" ht="17.45" customHeight="1">
      <c r="B12" s="88" t="s">
        <v>134</v>
      </c>
      <c r="C12" s="106">
        <v>0</v>
      </c>
      <c r="D12" s="88">
        <f t="shared" si="0"/>
        <v>0</v>
      </c>
      <c r="E12" s="106"/>
      <c r="G12" s="106"/>
      <c r="I12" s="106"/>
      <c r="K12" s="106"/>
      <c r="M12" s="106"/>
      <c r="O12" s="106"/>
      <c r="P12" s="106"/>
    </row>
    <row r="13" spans="1:16" ht="17.45" customHeight="1">
      <c r="B13" s="88" t="s">
        <v>155</v>
      </c>
      <c r="C13" s="106">
        <v>0</v>
      </c>
      <c r="D13" s="88">
        <f t="shared" si="0"/>
        <v>0</v>
      </c>
      <c r="E13" s="106"/>
      <c r="G13" s="106"/>
      <c r="I13" s="106"/>
      <c r="K13" s="106"/>
      <c r="M13" s="106"/>
      <c r="O13" s="106"/>
      <c r="P13" s="106"/>
    </row>
    <row r="14" spans="1:16" ht="17.45" customHeight="1">
      <c r="B14" s="88" t="s">
        <v>146</v>
      </c>
      <c r="C14" s="106">
        <v>0</v>
      </c>
      <c r="D14" s="88">
        <f t="shared" si="0"/>
        <v>0</v>
      </c>
      <c r="E14" s="106"/>
      <c r="F14" s="106"/>
      <c r="G14" s="106"/>
      <c r="I14" s="106"/>
      <c r="K14" s="106"/>
      <c r="M14" s="106"/>
      <c r="O14" s="106"/>
      <c r="P14" s="106"/>
    </row>
    <row r="15" spans="1:16" ht="17.45" customHeight="1">
      <c r="B15" s="88" t="s">
        <v>129</v>
      </c>
      <c r="C15" s="106">
        <v>0</v>
      </c>
      <c r="D15" s="88">
        <f t="shared" si="0"/>
        <v>0</v>
      </c>
      <c r="E15" s="165"/>
      <c r="F15" s="106"/>
      <c r="G15" s="106"/>
      <c r="I15" s="106"/>
      <c r="K15" s="106"/>
      <c r="M15" s="106"/>
      <c r="O15" s="106"/>
      <c r="P15" s="106"/>
    </row>
    <row r="16" spans="1:16" ht="17.45" customHeight="1">
      <c r="B16" s="166" t="s">
        <v>145</v>
      </c>
      <c r="C16" s="106">
        <v>0</v>
      </c>
      <c r="D16" s="88">
        <f t="shared" si="0"/>
        <v>0</v>
      </c>
      <c r="E16" s="165"/>
      <c r="F16" s="106"/>
      <c r="G16" s="106"/>
      <c r="I16" s="106"/>
      <c r="K16" s="106"/>
      <c r="M16" s="106"/>
      <c r="O16" s="106"/>
      <c r="P16" s="106"/>
    </row>
    <row r="17" spans="2:16" ht="17.45" customHeight="1">
      <c r="B17" s="88" t="s">
        <v>135</v>
      </c>
      <c r="C17" s="106">
        <v>0</v>
      </c>
      <c r="D17" s="88">
        <f t="shared" si="0"/>
        <v>0</v>
      </c>
      <c r="E17" s="106"/>
      <c r="F17" s="110"/>
      <c r="G17" s="106"/>
      <c r="I17" s="106"/>
      <c r="K17" s="106"/>
      <c r="M17" s="106"/>
      <c r="O17" s="106"/>
      <c r="P17" s="106"/>
    </row>
    <row r="18" spans="2:16" ht="17.45" customHeight="1">
      <c r="B18" s="88" t="s">
        <v>126</v>
      </c>
      <c r="C18" s="106">
        <v>0</v>
      </c>
      <c r="D18" s="88">
        <f t="shared" si="0"/>
        <v>0</v>
      </c>
      <c r="E18" s="106"/>
      <c r="G18" s="106"/>
      <c r="I18" s="106"/>
      <c r="K18" s="106"/>
      <c r="M18" s="106"/>
      <c r="O18" s="106"/>
      <c r="P18" s="106"/>
    </row>
    <row r="19" spans="2:16" ht="17.45" customHeight="1">
      <c r="B19" s="88" t="s">
        <v>136</v>
      </c>
      <c r="C19" s="106">
        <v>0</v>
      </c>
      <c r="D19" s="88">
        <f t="shared" si="0"/>
        <v>0</v>
      </c>
      <c r="E19" s="106"/>
      <c r="G19" s="106"/>
      <c r="I19" s="106"/>
      <c r="K19" s="106"/>
      <c r="M19" s="106"/>
      <c r="O19" s="106"/>
      <c r="P19" s="106"/>
    </row>
    <row r="20" spans="2:16" ht="17.45" customHeight="1">
      <c r="B20" s="88" t="s">
        <v>125</v>
      </c>
      <c r="C20" s="106">
        <v>0</v>
      </c>
      <c r="D20" s="88">
        <f t="shared" si="0"/>
        <v>0</v>
      </c>
      <c r="E20" s="106"/>
      <c r="G20" s="106"/>
      <c r="I20" s="106"/>
      <c r="K20" s="106"/>
      <c r="M20" s="106"/>
      <c r="O20" s="106"/>
      <c r="P20" s="106"/>
    </row>
    <row r="21" spans="2:16" ht="17.45" customHeight="1">
      <c r="B21" s="88" t="s">
        <v>128</v>
      </c>
      <c r="C21" s="106">
        <v>0</v>
      </c>
      <c r="D21" s="88">
        <f t="shared" si="0"/>
        <v>0</v>
      </c>
      <c r="E21" s="106"/>
      <c r="G21" s="106"/>
      <c r="I21" s="106"/>
      <c r="K21" s="106"/>
      <c r="M21" s="106"/>
      <c r="O21" s="106"/>
      <c r="P21" s="106"/>
    </row>
    <row r="22" spans="2:16" ht="17.45" customHeight="1">
      <c r="B22" s="88" t="s">
        <v>156</v>
      </c>
      <c r="C22" s="106">
        <v>0</v>
      </c>
      <c r="D22" s="88">
        <f>SUM(E22:P22)</f>
        <v>0</v>
      </c>
      <c r="E22" s="106"/>
      <c r="G22" s="106"/>
      <c r="I22" s="106"/>
      <c r="K22" s="106"/>
      <c r="M22" s="106"/>
      <c r="O22" s="106"/>
      <c r="P22" s="106"/>
    </row>
    <row r="23" spans="2:16" ht="17.45" customHeight="1">
      <c r="B23" s="88" t="s">
        <v>144</v>
      </c>
      <c r="C23" s="106">
        <v>0</v>
      </c>
      <c r="D23" s="88">
        <f t="shared" si="0"/>
        <v>0</v>
      </c>
      <c r="E23" s="106"/>
      <c r="G23" s="106"/>
      <c r="I23" s="106"/>
      <c r="K23" s="106"/>
      <c r="M23" s="106"/>
      <c r="O23" s="106"/>
      <c r="P23" s="106"/>
    </row>
    <row r="24" spans="2:16" ht="17.45" customHeight="1">
      <c r="B24" s="166" t="s">
        <v>157</v>
      </c>
      <c r="C24" s="106">
        <v>0</v>
      </c>
      <c r="D24" s="88">
        <f t="shared" si="0"/>
        <v>0</v>
      </c>
      <c r="E24" s="106"/>
      <c r="G24" s="106"/>
      <c r="I24" s="106"/>
      <c r="K24" s="106"/>
      <c r="M24" s="106"/>
      <c r="O24" s="106"/>
      <c r="P24" s="106"/>
    </row>
    <row r="25" spans="2:16" ht="17.45" customHeight="1">
      <c r="B25" s="88" t="s">
        <v>137</v>
      </c>
      <c r="C25" s="106">
        <v>0</v>
      </c>
      <c r="D25" s="88">
        <f>SUM(E25:P25)</f>
        <v>0</v>
      </c>
      <c r="E25" s="106"/>
      <c r="G25" s="106"/>
      <c r="I25" s="106"/>
      <c r="K25" s="106"/>
      <c r="M25" s="106"/>
      <c r="O25" s="106"/>
      <c r="P25" s="106"/>
    </row>
    <row r="26" spans="2:16" ht="17.45" customHeight="1">
      <c r="B26" s="88" t="s">
        <v>127</v>
      </c>
      <c r="C26" s="106">
        <v>0</v>
      </c>
      <c r="D26" s="88">
        <f>SUM(E26:P26)</f>
        <v>0</v>
      </c>
      <c r="E26" s="106"/>
      <c r="G26" s="106"/>
      <c r="I26" s="106"/>
      <c r="K26" s="106"/>
      <c r="M26" s="106"/>
      <c r="O26" s="106"/>
      <c r="P26" s="106"/>
    </row>
    <row r="27" spans="2:16" ht="17.45" customHeight="1">
      <c r="B27" s="88" t="s">
        <v>9</v>
      </c>
      <c r="C27" s="106">
        <v>0</v>
      </c>
      <c r="D27" s="88">
        <f>SUM(E27:P27)</f>
        <v>0</v>
      </c>
      <c r="E27" s="106"/>
      <c r="G27" s="106"/>
      <c r="I27" s="106"/>
      <c r="K27" s="106"/>
      <c r="M27" s="106"/>
      <c r="O27" s="106"/>
      <c r="P27" s="106"/>
    </row>
    <row r="28" spans="2:16" ht="17.45" customHeight="1">
      <c r="B28" s="88" t="s">
        <v>143</v>
      </c>
      <c r="C28" s="106">
        <v>0</v>
      </c>
      <c r="D28" s="88">
        <f>SUM(E28:P28)</f>
        <v>0</v>
      </c>
      <c r="E28" s="106"/>
      <c r="G28" s="106"/>
      <c r="I28" s="106"/>
      <c r="K28" s="106"/>
      <c r="M28" s="106"/>
      <c r="O28" s="106"/>
      <c r="P28" s="106"/>
    </row>
    <row r="29" spans="2:16" ht="17.45" customHeight="1">
      <c r="B29" s="88" t="s">
        <v>7</v>
      </c>
      <c r="C29" s="106">
        <v>0</v>
      </c>
      <c r="D29" s="88">
        <f t="shared" si="0"/>
        <v>0</v>
      </c>
      <c r="E29" s="106"/>
      <c r="G29" s="106"/>
      <c r="I29" s="106"/>
      <c r="K29" s="106"/>
      <c r="M29" s="106"/>
      <c r="O29" s="106"/>
      <c r="P29" s="106"/>
    </row>
    <row r="30" spans="2:16" ht="17.45" customHeight="1">
      <c r="B30" s="88" t="s">
        <v>152</v>
      </c>
      <c r="C30" s="106">
        <v>0</v>
      </c>
      <c r="D30" s="88">
        <f>E30+F30+G30+H30+I30+J30+K30+L30+M30+N30+O30+P30</f>
        <v>0</v>
      </c>
      <c r="E30" s="106"/>
      <c r="F30" s="106"/>
      <c r="G30" s="135"/>
      <c r="H30" s="106"/>
      <c r="I30" s="135"/>
      <c r="J30" s="106"/>
      <c r="K30" s="106"/>
      <c r="L30" s="106"/>
      <c r="M30" s="106"/>
      <c r="N30" s="106"/>
      <c r="O30" s="106"/>
      <c r="P30" s="106"/>
    </row>
    <row r="31" spans="2:16" ht="17.45" customHeight="1">
      <c r="B31" s="166" t="s">
        <v>158</v>
      </c>
      <c r="C31" s="106">
        <v>0</v>
      </c>
      <c r="D31" s="88">
        <f>E31+F31+G31+H31+I31+J31+K31+L31+M31+N31+O31+P31</f>
        <v>0</v>
      </c>
      <c r="E31" s="106"/>
      <c r="F31" s="106"/>
      <c r="G31" s="135"/>
      <c r="H31" s="106"/>
      <c r="I31" s="135"/>
      <c r="J31" s="106"/>
      <c r="K31" s="106"/>
      <c r="L31" s="106"/>
      <c r="M31" s="106"/>
      <c r="N31" s="106"/>
      <c r="O31" s="106"/>
      <c r="P31" s="106"/>
    </row>
    <row r="32" spans="2:16" s="107" customFormat="1" ht="17.45" customHeight="1" thickBot="1">
      <c r="B32" s="60" t="s">
        <v>2</v>
      </c>
      <c r="C32" s="90">
        <f t="shared" ref="C32:P32" si="1">SUM(C10:C31)</f>
        <v>0</v>
      </c>
      <c r="D32" s="90">
        <f t="shared" si="1"/>
        <v>0</v>
      </c>
      <c r="E32" s="90">
        <f t="shared" si="1"/>
        <v>0</v>
      </c>
      <c r="F32" s="108">
        <f t="shared" si="1"/>
        <v>0</v>
      </c>
      <c r="G32" s="108">
        <f t="shared" si="1"/>
        <v>0</v>
      </c>
      <c r="H32" s="90">
        <f t="shared" si="1"/>
        <v>0</v>
      </c>
      <c r="I32" s="108">
        <f t="shared" si="1"/>
        <v>0</v>
      </c>
      <c r="J32" s="90">
        <f t="shared" si="1"/>
        <v>0</v>
      </c>
      <c r="K32" s="90">
        <f t="shared" si="1"/>
        <v>0</v>
      </c>
      <c r="L32" s="90">
        <f t="shared" si="1"/>
        <v>0</v>
      </c>
      <c r="M32" s="90">
        <f t="shared" si="1"/>
        <v>0</v>
      </c>
      <c r="N32" s="90">
        <f t="shared" si="1"/>
        <v>0</v>
      </c>
      <c r="O32" s="90">
        <f t="shared" si="1"/>
        <v>0</v>
      </c>
      <c r="P32" s="90">
        <f t="shared" si="1"/>
        <v>0</v>
      </c>
    </row>
    <row r="33" ht="24.75" customHeight="1" thickTop="1"/>
  </sheetData>
  <mergeCells count="1">
    <mergeCell ref="H4:O4"/>
  </mergeCells>
  <phoneticPr fontId="13" type="noConversion"/>
  <pageMargins left="0.78740157480314965" right="0.39370078740157483" top="0.59055118110236227" bottom="0" header="0.51181102362204722" footer="0.51181102362204722"/>
  <pageSetup paperSize="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8"/>
  <dimension ref="A1:P33"/>
  <sheetViews>
    <sheetView workbookViewId="0">
      <selection activeCell="B2" sqref="B2"/>
    </sheetView>
  </sheetViews>
  <sheetFormatPr defaultRowHeight="24.75" customHeight="1"/>
  <cols>
    <col min="1" max="1" width="1.875" style="185" customWidth="1"/>
    <col min="2" max="2" width="25.25" style="185" customWidth="1"/>
    <col min="3" max="3" width="9.875" style="185" customWidth="1"/>
    <col min="4" max="4" width="9.75" style="185" customWidth="1"/>
    <col min="5" max="5" width="9.625" style="185" customWidth="1"/>
    <col min="6" max="6" width="8" style="185" customWidth="1"/>
    <col min="7" max="8" width="7.625" style="185" customWidth="1"/>
    <col min="9" max="9" width="7.5" style="185" customWidth="1"/>
    <col min="10" max="10" width="9.5" style="185" customWidth="1"/>
    <col min="11" max="11" width="7.5" style="185" customWidth="1"/>
    <col min="12" max="13" width="9.5" style="185" customWidth="1"/>
    <col min="14" max="14" width="8.5" style="185" customWidth="1"/>
    <col min="15" max="15" width="9" style="185"/>
    <col min="16" max="16" width="10.125" style="185" customWidth="1"/>
    <col min="17" max="16384" width="9" style="185"/>
  </cols>
  <sheetData>
    <row r="1" spans="1:16" s="1" customFormat="1" ht="18.75" customHeight="1">
      <c r="B1" s="167"/>
      <c r="E1" s="1" t="s">
        <v>162</v>
      </c>
    </row>
    <row r="2" spans="1:16" s="1" customFormat="1" ht="18.75" customHeight="1">
      <c r="G2" s="193" t="s">
        <v>140</v>
      </c>
    </row>
    <row r="3" spans="1:16" s="1" customFormat="1" ht="18.75" customHeight="1">
      <c r="G3" s="1" t="str">
        <f>+จ่ายปลัด!G3</f>
        <v xml:space="preserve"> ตั้งแต่วันที่   1  ตุลาคม  2555  ถึง   31  มกราคม  2556</v>
      </c>
    </row>
    <row r="4" spans="1:16" s="1" customFormat="1" ht="18.75" customHeight="1">
      <c r="H4" s="248" t="s">
        <v>74</v>
      </c>
      <c r="I4" s="248"/>
      <c r="J4" s="248"/>
      <c r="K4" s="248"/>
      <c r="L4" s="248"/>
      <c r="M4" s="248"/>
      <c r="N4" s="248"/>
      <c r="O4" s="248"/>
    </row>
    <row r="5" spans="1:16" s="171" customFormat="1" ht="18" customHeight="1">
      <c r="A5" s="168"/>
      <c r="B5" s="168"/>
      <c r="C5" s="169"/>
      <c r="D5" s="170"/>
      <c r="E5" s="169" t="s">
        <v>18</v>
      </c>
      <c r="F5" s="170" t="s">
        <v>20</v>
      </c>
      <c r="G5" s="169"/>
      <c r="H5" s="170"/>
      <c r="I5" s="169" t="s">
        <v>23</v>
      </c>
      <c r="J5" s="170" t="s">
        <v>26</v>
      </c>
      <c r="K5" s="169" t="s">
        <v>27</v>
      </c>
      <c r="L5" s="170" t="s">
        <v>30</v>
      </c>
      <c r="M5" s="169" t="s">
        <v>33</v>
      </c>
      <c r="N5" s="170"/>
      <c r="O5" s="169"/>
      <c r="P5" s="169"/>
    </row>
    <row r="6" spans="1:16" s="171" customFormat="1" ht="18" customHeight="1">
      <c r="A6" s="172"/>
      <c r="B6" s="173" t="s">
        <v>0</v>
      </c>
      <c r="C6" s="174" t="s">
        <v>1</v>
      </c>
      <c r="D6" s="173" t="s">
        <v>2</v>
      </c>
      <c r="E6" s="174" t="s">
        <v>19</v>
      </c>
      <c r="F6" s="173" t="s">
        <v>21</v>
      </c>
      <c r="G6" s="174" t="s">
        <v>3</v>
      </c>
      <c r="H6" s="175" t="s">
        <v>4</v>
      </c>
      <c r="I6" s="174" t="s">
        <v>24</v>
      </c>
      <c r="J6" s="173" t="s">
        <v>25</v>
      </c>
      <c r="K6" s="174" t="s">
        <v>29</v>
      </c>
      <c r="L6" s="176" t="s">
        <v>32</v>
      </c>
      <c r="M6" s="174" t="s">
        <v>34</v>
      </c>
      <c r="N6" s="173" t="s">
        <v>5</v>
      </c>
      <c r="O6" s="174" t="s">
        <v>6</v>
      </c>
      <c r="P6" s="174" t="s">
        <v>7</v>
      </c>
    </row>
    <row r="7" spans="1:16" s="171" customFormat="1" ht="18" customHeight="1">
      <c r="A7" s="172"/>
      <c r="B7" s="172"/>
      <c r="C7" s="174"/>
      <c r="D7" s="173"/>
      <c r="E7" s="174"/>
      <c r="F7" s="173" t="s">
        <v>22</v>
      </c>
      <c r="G7" s="174"/>
      <c r="H7" s="173"/>
      <c r="I7" s="174"/>
      <c r="J7" s="173"/>
      <c r="K7" s="174" t="s">
        <v>28</v>
      </c>
      <c r="L7" s="173" t="s">
        <v>31</v>
      </c>
      <c r="M7" s="174"/>
      <c r="N7" s="173"/>
      <c r="O7" s="174"/>
      <c r="P7" s="174"/>
    </row>
    <row r="8" spans="1:16" s="171" customFormat="1" ht="18" customHeight="1">
      <c r="A8" s="177"/>
      <c r="B8" s="177"/>
      <c r="C8" s="178"/>
      <c r="D8" s="179"/>
      <c r="E8" s="180" t="s">
        <v>62</v>
      </c>
      <c r="F8" s="181" t="s">
        <v>63</v>
      </c>
      <c r="G8" s="180" t="s">
        <v>64</v>
      </c>
      <c r="H8" s="181" t="s">
        <v>65</v>
      </c>
      <c r="I8" s="180" t="s">
        <v>66</v>
      </c>
      <c r="J8" s="181" t="s">
        <v>67</v>
      </c>
      <c r="K8" s="180" t="s">
        <v>68</v>
      </c>
      <c r="L8" s="181" t="s">
        <v>69</v>
      </c>
      <c r="M8" s="180" t="s">
        <v>75</v>
      </c>
      <c r="N8" s="181" t="s">
        <v>70</v>
      </c>
      <c r="O8" s="180" t="s">
        <v>71</v>
      </c>
      <c r="P8" s="180" t="s">
        <v>72</v>
      </c>
    </row>
    <row r="9" spans="1:16" ht="18" customHeight="1">
      <c r="A9" s="182" t="s">
        <v>8</v>
      </c>
      <c r="B9" s="183"/>
      <c r="C9" s="184"/>
      <c r="E9" s="184"/>
      <c r="G9" s="184"/>
      <c r="I9" s="184"/>
      <c r="K9" s="184"/>
      <c r="M9" s="184"/>
      <c r="O9" s="184"/>
      <c r="P9" s="184"/>
    </row>
    <row r="10" spans="1:16" ht="17.45" customHeight="1">
      <c r="B10" s="68" t="s">
        <v>153</v>
      </c>
      <c r="C10" s="184">
        <f>+เคหะสะสม!C8</f>
        <v>0</v>
      </c>
      <c r="D10" s="185">
        <f>SUM(E10:P10)</f>
        <v>0</v>
      </c>
      <c r="E10" s="184"/>
      <c r="G10" s="184"/>
      <c r="I10" s="184"/>
      <c r="K10" s="184"/>
      <c r="M10" s="184"/>
      <c r="O10" s="184"/>
      <c r="P10" s="184"/>
    </row>
    <row r="11" spans="1:16" ht="17.45" customHeight="1">
      <c r="B11" s="68" t="s">
        <v>154</v>
      </c>
      <c r="C11" s="184">
        <f>+เคหะสะสม!C9</f>
        <v>0</v>
      </c>
      <c r="D11" s="185">
        <f t="shared" ref="D11:D24" si="0">SUM(E11:P11)</f>
        <v>0</v>
      </c>
      <c r="E11" s="184"/>
      <c r="G11" s="184"/>
      <c r="I11" s="184"/>
      <c r="J11" s="185">
        <f>+เคหะสะสม!E9</f>
        <v>0</v>
      </c>
      <c r="K11" s="184"/>
      <c r="M11" s="184"/>
      <c r="O11" s="184"/>
      <c r="P11" s="184"/>
    </row>
    <row r="12" spans="1:16" ht="17.45" customHeight="1">
      <c r="B12" s="68" t="s">
        <v>134</v>
      </c>
      <c r="C12" s="184">
        <f>+เคหะสะสม!C10</f>
        <v>0</v>
      </c>
      <c r="D12" s="185">
        <f t="shared" si="0"/>
        <v>0</v>
      </c>
      <c r="E12" s="184"/>
      <c r="G12" s="184"/>
      <c r="I12" s="184"/>
      <c r="K12" s="184"/>
      <c r="M12" s="184"/>
      <c r="O12" s="184"/>
      <c r="P12" s="184"/>
    </row>
    <row r="13" spans="1:16" ht="17.45" customHeight="1">
      <c r="B13" s="68" t="s">
        <v>155</v>
      </c>
      <c r="C13" s="184">
        <f>+เคหะสะสม!C11</f>
        <v>0</v>
      </c>
      <c r="D13" s="185">
        <f t="shared" si="0"/>
        <v>0</v>
      </c>
      <c r="E13" s="184"/>
      <c r="G13" s="184"/>
      <c r="I13" s="184"/>
      <c r="K13" s="184"/>
      <c r="M13" s="184"/>
      <c r="O13" s="184"/>
      <c r="P13" s="184"/>
    </row>
    <row r="14" spans="1:16" ht="17.45" customHeight="1">
      <c r="B14" s="68" t="s">
        <v>146</v>
      </c>
      <c r="C14" s="184">
        <f>+เคหะสะสม!C12</f>
        <v>0</v>
      </c>
      <c r="D14" s="185">
        <f t="shared" si="0"/>
        <v>0</v>
      </c>
      <c r="E14" s="184"/>
      <c r="F14" s="184"/>
      <c r="G14" s="184"/>
      <c r="I14" s="184"/>
      <c r="K14" s="184"/>
      <c r="M14" s="184"/>
      <c r="O14" s="184"/>
      <c r="P14" s="184"/>
    </row>
    <row r="15" spans="1:16" ht="17.45" customHeight="1">
      <c r="B15" s="68" t="s">
        <v>129</v>
      </c>
      <c r="C15" s="184">
        <f>+เคหะสะสม!C13</f>
        <v>0</v>
      </c>
      <c r="D15" s="185">
        <f t="shared" si="0"/>
        <v>0</v>
      </c>
      <c r="E15" s="186"/>
      <c r="F15" s="184"/>
      <c r="G15" s="184"/>
      <c r="I15" s="184"/>
      <c r="K15" s="184"/>
      <c r="M15" s="184"/>
      <c r="O15" s="184"/>
      <c r="P15" s="184"/>
    </row>
    <row r="16" spans="1:16" ht="17.45" customHeight="1">
      <c r="B16" s="69" t="s">
        <v>145</v>
      </c>
      <c r="C16" s="184">
        <f>+เคหะสะสม!C14</f>
        <v>0</v>
      </c>
      <c r="D16" s="185">
        <f t="shared" si="0"/>
        <v>0</v>
      </c>
      <c r="E16" s="186"/>
      <c r="F16" s="184"/>
      <c r="G16" s="184"/>
      <c r="I16" s="184"/>
      <c r="K16" s="184"/>
      <c r="M16" s="184"/>
      <c r="O16" s="184"/>
      <c r="P16" s="184"/>
    </row>
    <row r="17" spans="2:16" ht="17.45" customHeight="1">
      <c r="B17" s="68" t="s">
        <v>135</v>
      </c>
      <c r="C17" s="184">
        <f>+เคหะสะสม!C15</f>
        <v>0</v>
      </c>
      <c r="D17" s="185">
        <f t="shared" si="0"/>
        <v>0</v>
      </c>
      <c r="E17" s="184"/>
      <c r="F17" s="187"/>
      <c r="G17" s="184"/>
      <c r="I17" s="184"/>
      <c r="K17" s="184"/>
      <c r="M17" s="184"/>
      <c r="O17" s="184"/>
      <c r="P17" s="184"/>
    </row>
    <row r="18" spans="2:16" ht="17.45" customHeight="1">
      <c r="B18" s="68" t="s">
        <v>126</v>
      </c>
      <c r="C18" s="184">
        <f>+เคหะสะสม!C16</f>
        <v>0</v>
      </c>
      <c r="D18" s="185">
        <f t="shared" si="0"/>
        <v>0</v>
      </c>
      <c r="E18" s="184"/>
      <c r="G18" s="184"/>
      <c r="I18" s="184"/>
      <c r="K18" s="184"/>
      <c r="M18" s="184"/>
      <c r="O18" s="184"/>
      <c r="P18" s="184"/>
    </row>
    <row r="19" spans="2:16" ht="17.45" customHeight="1">
      <c r="B19" s="68" t="s">
        <v>136</v>
      </c>
      <c r="C19" s="184">
        <f>+เคหะสะสม!C17</f>
        <v>0</v>
      </c>
      <c r="D19" s="185">
        <f t="shared" si="0"/>
        <v>0</v>
      </c>
      <c r="E19" s="184"/>
      <c r="G19" s="184"/>
      <c r="I19" s="184"/>
      <c r="K19" s="184"/>
      <c r="M19" s="184"/>
      <c r="O19" s="184"/>
      <c r="P19" s="184"/>
    </row>
    <row r="20" spans="2:16" ht="17.45" customHeight="1">
      <c r="B20" s="68" t="s">
        <v>125</v>
      </c>
      <c r="C20" s="184">
        <f>+เคหะสะสม!C18</f>
        <v>0</v>
      </c>
      <c r="D20" s="185">
        <f t="shared" si="0"/>
        <v>0</v>
      </c>
      <c r="E20" s="184"/>
      <c r="G20" s="184"/>
      <c r="I20" s="184"/>
      <c r="K20" s="184"/>
      <c r="M20" s="184"/>
      <c r="O20" s="184"/>
      <c r="P20" s="184"/>
    </row>
    <row r="21" spans="2:16" ht="17.45" customHeight="1">
      <c r="B21" s="68" t="s">
        <v>128</v>
      </c>
      <c r="C21" s="184">
        <f>+เคหะสะสม!C19</f>
        <v>0</v>
      </c>
      <c r="D21" s="185">
        <f t="shared" si="0"/>
        <v>0</v>
      </c>
      <c r="E21" s="184"/>
      <c r="G21" s="184"/>
      <c r="I21" s="184"/>
      <c r="K21" s="184"/>
      <c r="M21" s="184"/>
      <c r="O21" s="184"/>
      <c r="P21" s="184"/>
    </row>
    <row r="22" spans="2:16" ht="17.45" customHeight="1">
      <c r="B22" s="68" t="s">
        <v>156</v>
      </c>
      <c r="C22" s="184">
        <f>+เคหะสะสม!C20</f>
        <v>393100</v>
      </c>
      <c r="D22" s="185">
        <f>SUM(E22:P22)</f>
        <v>389900</v>
      </c>
      <c r="E22" s="184"/>
      <c r="G22" s="184"/>
      <c r="I22" s="184"/>
      <c r="J22" s="185">
        <f>+เคหะสะสม!D20</f>
        <v>389900</v>
      </c>
      <c r="K22" s="184"/>
      <c r="M22" s="184"/>
      <c r="O22" s="184"/>
      <c r="P22" s="184"/>
    </row>
    <row r="23" spans="2:16" ht="17.45" customHeight="1">
      <c r="B23" s="68" t="s">
        <v>144</v>
      </c>
      <c r="C23" s="184">
        <f>+เคหะสะสม!C21</f>
        <v>0</v>
      </c>
      <c r="D23" s="185">
        <f t="shared" si="0"/>
        <v>0</v>
      </c>
      <c r="E23" s="184"/>
      <c r="G23" s="184"/>
      <c r="I23" s="184"/>
      <c r="K23" s="184"/>
      <c r="M23" s="184"/>
      <c r="O23" s="184"/>
      <c r="P23" s="184"/>
    </row>
    <row r="24" spans="2:16" ht="17.45" customHeight="1">
      <c r="B24" s="69" t="s">
        <v>157</v>
      </c>
      <c r="C24" s="184">
        <f>+เคหะสะสม!C22</f>
        <v>0</v>
      </c>
      <c r="D24" s="185">
        <f t="shared" si="0"/>
        <v>0</v>
      </c>
      <c r="E24" s="184"/>
      <c r="G24" s="184"/>
      <c r="I24" s="184"/>
      <c r="K24" s="184"/>
      <c r="M24" s="184"/>
      <c r="O24" s="184"/>
      <c r="P24" s="184"/>
    </row>
    <row r="25" spans="2:16" ht="17.45" customHeight="1">
      <c r="B25" s="68" t="s">
        <v>137</v>
      </c>
      <c r="C25" s="184">
        <f>+เคหะสะสม!C23</f>
        <v>0</v>
      </c>
      <c r="D25" s="185">
        <f>SUM(E25:P25)</f>
        <v>0</v>
      </c>
      <c r="E25" s="184"/>
      <c r="G25" s="184"/>
      <c r="I25" s="184"/>
      <c r="K25" s="184"/>
      <c r="M25" s="184"/>
      <c r="O25" s="184"/>
      <c r="P25" s="184"/>
    </row>
    <row r="26" spans="2:16" ht="17.45" customHeight="1">
      <c r="B26" s="68" t="s">
        <v>127</v>
      </c>
      <c r="C26" s="184">
        <f>+เคหะสะสม!C24</f>
        <v>0</v>
      </c>
      <c r="D26" s="185">
        <f>SUM(E26:P26)</f>
        <v>0</v>
      </c>
      <c r="E26" s="184"/>
      <c r="G26" s="184"/>
      <c r="I26" s="184"/>
      <c r="K26" s="184"/>
      <c r="M26" s="184"/>
      <c r="O26" s="184"/>
      <c r="P26" s="184"/>
    </row>
    <row r="27" spans="2:16" ht="17.45" customHeight="1">
      <c r="B27" s="68" t="s">
        <v>9</v>
      </c>
      <c r="C27" s="184">
        <f>+เคหะสะสม!C25</f>
        <v>0</v>
      </c>
      <c r="D27" s="185">
        <f>SUM(E27:P27)</f>
        <v>0</v>
      </c>
      <c r="E27" s="184"/>
      <c r="G27" s="184"/>
      <c r="I27" s="184"/>
      <c r="K27" s="184"/>
      <c r="M27" s="184"/>
      <c r="O27" s="184"/>
      <c r="P27" s="184"/>
    </row>
    <row r="28" spans="2:16" ht="17.45" customHeight="1">
      <c r="B28" s="68" t="s">
        <v>143</v>
      </c>
      <c r="C28" s="184">
        <f>+เคหะสะสม!C26</f>
        <v>0</v>
      </c>
      <c r="D28" s="185">
        <f>SUM(E28:P28)</f>
        <v>0</v>
      </c>
      <c r="E28" s="184"/>
      <c r="G28" s="184"/>
      <c r="I28" s="184"/>
      <c r="K28" s="184"/>
      <c r="M28" s="184"/>
      <c r="O28" s="184"/>
      <c r="P28" s="184"/>
    </row>
    <row r="29" spans="2:16" ht="17.45" customHeight="1">
      <c r="B29" s="68" t="s">
        <v>7</v>
      </c>
      <c r="C29" s="184">
        <f>+เคหะสะสม!C27</f>
        <v>0</v>
      </c>
      <c r="D29" s="185">
        <f>SUM(E29:P29)</f>
        <v>0</v>
      </c>
      <c r="E29" s="184"/>
      <c r="G29" s="184"/>
      <c r="I29" s="184"/>
      <c r="K29" s="184"/>
      <c r="M29" s="184"/>
      <c r="O29" s="184"/>
      <c r="P29" s="184"/>
    </row>
    <row r="30" spans="2:16" s="68" customFormat="1" ht="17.45" customHeight="1">
      <c r="B30" s="68" t="s">
        <v>152</v>
      </c>
      <c r="C30" s="184">
        <f>+เคหะสะสม!C28</f>
        <v>0</v>
      </c>
      <c r="D30" s="68">
        <f>E30+F30+G30+H30+I30+J30+K30+L30+M30+N30+O30+P30</f>
        <v>0</v>
      </c>
      <c r="E30" s="152"/>
      <c r="F30" s="152"/>
      <c r="G30" s="154"/>
      <c r="H30" s="152"/>
      <c r="I30" s="154"/>
      <c r="J30" s="152"/>
      <c r="K30" s="152"/>
      <c r="L30" s="152"/>
      <c r="M30" s="152"/>
      <c r="N30" s="152"/>
      <c r="O30" s="152"/>
      <c r="P30" s="152"/>
    </row>
    <row r="31" spans="2:16" s="68" customFormat="1" ht="17.45" customHeight="1">
      <c r="B31" s="166" t="s">
        <v>158</v>
      </c>
      <c r="C31" s="184">
        <f>+เคหะสะสม!C29</f>
        <v>0</v>
      </c>
      <c r="D31" s="68">
        <f>E31+F31+G31+H31+I31+J31+K31+L31+M31+N31+O31+P31</f>
        <v>0</v>
      </c>
      <c r="E31" s="152"/>
      <c r="F31" s="152"/>
      <c r="G31" s="154"/>
      <c r="H31" s="152"/>
      <c r="I31" s="154"/>
      <c r="J31" s="152"/>
      <c r="K31" s="152"/>
      <c r="L31" s="152"/>
      <c r="M31" s="152"/>
      <c r="N31" s="152"/>
      <c r="O31" s="152"/>
      <c r="P31" s="152"/>
    </row>
    <row r="32" spans="2:16" s="139" customFormat="1" ht="17.45" customHeight="1" thickBot="1">
      <c r="B32" s="61" t="s">
        <v>2</v>
      </c>
      <c r="C32" s="158">
        <f t="shared" ref="C32:P32" si="1">SUM(C10:C31)</f>
        <v>393100</v>
      </c>
      <c r="D32" s="158">
        <f t="shared" si="1"/>
        <v>389900</v>
      </c>
      <c r="E32" s="158">
        <f t="shared" si="1"/>
        <v>0</v>
      </c>
      <c r="F32" s="159">
        <f t="shared" si="1"/>
        <v>0</v>
      </c>
      <c r="G32" s="159">
        <f t="shared" si="1"/>
        <v>0</v>
      </c>
      <c r="H32" s="158">
        <f t="shared" si="1"/>
        <v>0</v>
      </c>
      <c r="I32" s="159">
        <f t="shared" si="1"/>
        <v>0</v>
      </c>
      <c r="J32" s="158">
        <f t="shared" si="1"/>
        <v>389900</v>
      </c>
      <c r="K32" s="158">
        <f t="shared" si="1"/>
        <v>0</v>
      </c>
      <c r="L32" s="158">
        <f t="shared" si="1"/>
        <v>0</v>
      </c>
      <c r="M32" s="158">
        <f t="shared" si="1"/>
        <v>0</v>
      </c>
      <c r="N32" s="158">
        <f t="shared" si="1"/>
        <v>0</v>
      </c>
      <c r="O32" s="158">
        <f t="shared" si="1"/>
        <v>0</v>
      </c>
      <c r="P32" s="158">
        <f t="shared" si="1"/>
        <v>0</v>
      </c>
    </row>
    <row r="33" ht="24.75" customHeight="1" thickTop="1"/>
  </sheetData>
  <mergeCells count="1">
    <mergeCell ref="H4:O4"/>
  </mergeCells>
  <phoneticPr fontId="13" type="noConversion"/>
  <pageMargins left="0.98425196850393704" right="0.39370078740157483" top="0.59055118110236227" bottom="0" header="0.51181102362204722" footer="0.51181102362204722"/>
  <pageSetup paperSize="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38"/>
  <dimension ref="A1:P44"/>
  <sheetViews>
    <sheetView zoomScale="75" workbookViewId="0">
      <selection activeCell="B1" sqref="B1"/>
    </sheetView>
  </sheetViews>
  <sheetFormatPr defaultRowHeight="18.75"/>
  <cols>
    <col min="1" max="1" width="1.875" style="71" customWidth="1"/>
    <col min="2" max="2" width="25.5" style="71" customWidth="1"/>
    <col min="3" max="5" width="10.625" style="71" customWidth="1"/>
    <col min="6" max="8" width="8.625" style="71" customWidth="1"/>
    <col min="9" max="9" width="7" style="71" customWidth="1"/>
    <col min="10" max="10" width="9.25" style="71" customWidth="1"/>
    <col min="11" max="11" width="7.5" style="71" customWidth="1"/>
    <col min="12" max="12" width="9" style="71"/>
    <col min="13" max="13" width="9.375" style="71" customWidth="1"/>
    <col min="14" max="14" width="7.625" style="71" customWidth="1"/>
    <col min="15" max="15" width="8.25" style="71" customWidth="1"/>
    <col min="16" max="16" width="9.375" style="71" customWidth="1"/>
    <col min="17" max="17" width="9.25" style="71" customWidth="1"/>
    <col min="18" max="16384" width="9" style="71"/>
  </cols>
  <sheetData>
    <row r="1" spans="1:16" s="91" customFormat="1" ht="15" customHeight="1">
      <c r="B1" s="92"/>
      <c r="E1" s="91" t="s">
        <v>185</v>
      </c>
    </row>
    <row r="2" spans="1:16" s="91" customFormat="1" ht="15" customHeight="1">
      <c r="G2" s="192" t="s">
        <v>141</v>
      </c>
    </row>
    <row r="3" spans="1:16" s="91" customFormat="1" ht="15" customHeight="1">
      <c r="F3" s="91" t="s">
        <v>52</v>
      </c>
      <c r="G3" s="91" t="str">
        <f>+จ่ายปลัด!G3</f>
        <v xml:space="preserve"> ตั้งแต่วันที่   1  ตุลาคม  2555  ถึง   31  มกราคม  2556</v>
      </c>
    </row>
    <row r="4" spans="1:16" s="91" customFormat="1" ht="12.75" customHeight="1">
      <c r="A4" s="94"/>
      <c r="B4" s="95"/>
      <c r="C4" s="96"/>
      <c r="D4" s="95"/>
      <c r="E4" s="96" t="s">
        <v>18</v>
      </c>
      <c r="F4" s="95" t="s">
        <v>20</v>
      </c>
      <c r="G4" s="96" t="s">
        <v>3</v>
      </c>
      <c r="H4" s="95"/>
      <c r="I4" s="96" t="s">
        <v>23</v>
      </c>
      <c r="J4" s="95" t="s">
        <v>26</v>
      </c>
      <c r="K4" s="96" t="s">
        <v>27</v>
      </c>
      <c r="L4" s="95" t="s">
        <v>30</v>
      </c>
      <c r="M4" s="96" t="s">
        <v>33</v>
      </c>
      <c r="N4" s="95" t="s">
        <v>5</v>
      </c>
      <c r="O4" s="96" t="s">
        <v>6</v>
      </c>
      <c r="P4" s="96" t="s">
        <v>7</v>
      </c>
    </row>
    <row r="5" spans="1:16" s="91" customFormat="1" ht="12.75" customHeight="1">
      <c r="A5" s="97"/>
      <c r="B5" s="79" t="s">
        <v>0</v>
      </c>
      <c r="C5" s="98" t="s">
        <v>1</v>
      </c>
      <c r="D5" s="79" t="s">
        <v>2</v>
      </c>
      <c r="E5" s="98" t="s">
        <v>19</v>
      </c>
      <c r="F5" s="79" t="s">
        <v>21</v>
      </c>
      <c r="G5" s="98"/>
      <c r="H5" s="79" t="s">
        <v>4</v>
      </c>
      <c r="I5" s="98" t="s">
        <v>24</v>
      </c>
      <c r="J5" s="79" t="s">
        <v>25</v>
      </c>
      <c r="K5" s="98" t="s">
        <v>29</v>
      </c>
      <c r="L5" s="79" t="s">
        <v>32</v>
      </c>
      <c r="M5" s="98" t="s">
        <v>34</v>
      </c>
      <c r="N5" s="79"/>
      <c r="O5" s="98"/>
      <c r="P5" s="98"/>
    </row>
    <row r="6" spans="1:16" s="91" customFormat="1" ht="12.75" customHeight="1">
      <c r="A6" s="97"/>
      <c r="B6" s="79"/>
      <c r="C6" s="98"/>
      <c r="D6" s="79"/>
      <c r="E6" s="98"/>
      <c r="F6" s="79" t="s">
        <v>22</v>
      </c>
      <c r="G6" s="98"/>
      <c r="H6" s="79"/>
      <c r="I6" s="98"/>
      <c r="J6" s="79"/>
      <c r="K6" s="98" t="s">
        <v>109</v>
      </c>
      <c r="L6" s="79" t="s">
        <v>31</v>
      </c>
      <c r="M6" s="98"/>
      <c r="N6" s="79"/>
      <c r="O6" s="98"/>
      <c r="P6" s="98"/>
    </row>
    <row r="7" spans="1:16" s="91" customFormat="1" ht="12.75" customHeight="1">
      <c r="A7" s="99"/>
      <c r="B7" s="100"/>
      <c r="C7" s="101"/>
      <c r="D7" s="100"/>
      <c r="E7" s="102" t="s">
        <v>62</v>
      </c>
      <c r="F7" s="103" t="s">
        <v>63</v>
      </c>
      <c r="G7" s="102" t="s">
        <v>64</v>
      </c>
      <c r="H7" s="103" t="s">
        <v>65</v>
      </c>
      <c r="I7" s="102" t="s">
        <v>66</v>
      </c>
      <c r="J7" s="103" t="s">
        <v>67</v>
      </c>
      <c r="K7" s="102" t="s">
        <v>68</v>
      </c>
      <c r="L7" s="103" t="s">
        <v>69</v>
      </c>
      <c r="M7" s="102" t="s">
        <v>75</v>
      </c>
      <c r="N7" s="103" t="s">
        <v>70</v>
      </c>
      <c r="O7" s="102" t="s">
        <v>71</v>
      </c>
      <c r="P7" s="102" t="s">
        <v>72</v>
      </c>
    </row>
    <row r="8" spans="1:16" s="105" customFormat="1" ht="14.25" customHeight="1">
      <c r="A8" s="104" t="s">
        <v>8</v>
      </c>
      <c r="C8" s="72"/>
      <c r="E8" s="72"/>
      <c r="G8" s="72"/>
      <c r="I8" s="72"/>
      <c r="K8" s="72"/>
      <c r="M8" s="72"/>
      <c r="O8" s="72"/>
      <c r="P8" s="72"/>
    </row>
    <row r="9" spans="1:16" s="88" customFormat="1" ht="14.25" customHeight="1">
      <c r="B9" s="88" t="s">
        <v>153</v>
      </c>
      <c r="C9" s="106">
        <f>+'จ่าย ป.สะสม'!C10+'จ่าย ค.สะสม'!C10+'จ่าย ช.สะสม'!C10</f>
        <v>0</v>
      </c>
      <c r="D9" s="106">
        <f>+'จ่าย ป.สะสม'!D10+'จ่าย ค.สะสม'!D10+'จ่าย ช.สะสม'!D10</f>
        <v>0</v>
      </c>
      <c r="E9" s="106">
        <f>+'จ่าย ป.สะสม'!E10+'จ่าย ค.สะสม'!E10+'จ่าย ช.สะสม'!E10</f>
        <v>0</v>
      </c>
      <c r="F9" s="106">
        <f>+'จ่าย ป.สะสม'!F10+'จ่าย ค.สะสม'!F10+'จ่าย ช.สะสม'!F10</f>
        <v>0</v>
      </c>
      <c r="G9" s="106">
        <f>+'จ่าย ป.สะสม'!G10+'จ่าย ค.สะสม'!G10+'จ่าย ช.สะสม'!G10</f>
        <v>0</v>
      </c>
      <c r="H9" s="106">
        <f>+'จ่าย ป.สะสม'!H10+'จ่าย ค.สะสม'!H10+'จ่าย ช.สะสม'!H10</f>
        <v>0</v>
      </c>
      <c r="I9" s="106">
        <f>+'จ่าย ป.สะสม'!I10+'จ่าย ค.สะสม'!I10+'จ่าย ช.สะสม'!I10</f>
        <v>0</v>
      </c>
      <c r="J9" s="106">
        <f>+'จ่าย ป.สะสม'!J10+'จ่าย ค.สะสม'!J10+'จ่าย ช.สะสม'!J10</f>
        <v>0</v>
      </c>
      <c r="K9" s="106">
        <f>+'จ่าย ป.สะสม'!K10+'จ่าย ค.สะสม'!K10+'จ่าย ช.สะสม'!K10</f>
        <v>0</v>
      </c>
      <c r="L9" s="106">
        <f>+'จ่าย ป.สะสม'!L10+'จ่าย ค.สะสม'!L10+'จ่าย ช.สะสม'!L10</f>
        <v>0</v>
      </c>
      <c r="M9" s="106">
        <f>+'จ่าย ป.สะสม'!M10+'จ่าย ค.สะสม'!M10+'จ่าย ช.สะสม'!M10</f>
        <v>0</v>
      </c>
      <c r="N9" s="106">
        <f>+'จ่าย ป.สะสม'!N10+'จ่าย ค.สะสม'!N10+'จ่าย ช.สะสม'!N10</f>
        <v>0</v>
      </c>
      <c r="O9" s="106">
        <f>+'จ่าย ป.สะสม'!O10+'จ่าย ค.สะสม'!O10+'จ่าย ช.สะสม'!O10</f>
        <v>0</v>
      </c>
      <c r="P9" s="106">
        <f>+'จ่าย ป.สะสม'!P10+'จ่าย ค.สะสม'!P10+'จ่าย ช.สะสม'!P10</f>
        <v>0</v>
      </c>
    </row>
    <row r="10" spans="1:16" s="88" customFormat="1" ht="14.25" customHeight="1">
      <c r="B10" s="88" t="s">
        <v>154</v>
      </c>
      <c r="C10" s="106">
        <f>+'จ่าย ป.สะสม'!C11+'จ่าย ค.สะสม'!C11+'จ่าย ช.สะสม'!C11</f>
        <v>0</v>
      </c>
      <c r="D10" s="106">
        <f>+'จ่าย ป.สะสม'!D11+'จ่าย ค.สะสม'!D11+'จ่าย ช.สะสม'!D11</f>
        <v>0</v>
      </c>
      <c r="E10" s="106">
        <f>+'จ่าย ป.สะสม'!E11+'จ่าย ค.สะสม'!E11+'จ่าย ช.สะสม'!E11</f>
        <v>0</v>
      </c>
      <c r="F10" s="106">
        <f>+'จ่าย ป.สะสม'!F11+'จ่าย ค.สะสม'!F11+'จ่าย ช.สะสม'!F11</f>
        <v>0</v>
      </c>
      <c r="G10" s="106">
        <f>+'จ่าย ป.สะสม'!G11+'จ่าย ค.สะสม'!G11+'จ่าย ช.สะสม'!G11</f>
        <v>0</v>
      </c>
      <c r="H10" s="106">
        <f>+'จ่าย ป.สะสม'!H11+'จ่าย ค.สะสม'!H11+'จ่าย ช.สะสม'!H11</f>
        <v>0</v>
      </c>
      <c r="I10" s="106">
        <f>+'จ่าย ป.สะสม'!I11+'จ่าย ค.สะสม'!I11+'จ่าย ช.สะสม'!I11</f>
        <v>0</v>
      </c>
      <c r="J10" s="106">
        <f>+'จ่าย ป.สะสม'!J11+'จ่าย ค.สะสม'!J11+'จ่าย ช.สะสม'!J11</f>
        <v>0</v>
      </c>
      <c r="K10" s="106">
        <f>+'จ่าย ป.สะสม'!K11+'จ่าย ค.สะสม'!K11+'จ่าย ช.สะสม'!K11</f>
        <v>0</v>
      </c>
      <c r="L10" s="106">
        <f>+'จ่าย ป.สะสม'!L11+'จ่าย ค.สะสม'!L11+'จ่าย ช.สะสม'!L11</f>
        <v>0</v>
      </c>
      <c r="M10" s="106">
        <f>+'จ่าย ป.สะสม'!M11+'จ่าย ค.สะสม'!M11+'จ่าย ช.สะสม'!M11</f>
        <v>0</v>
      </c>
      <c r="N10" s="106">
        <f>+'จ่าย ป.สะสม'!N11+'จ่าย ค.สะสม'!N11+'จ่าย ช.สะสม'!N11</f>
        <v>0</v>
      </c>
      <c r="O10" s="106">
        <f>+'จ่าย ป.สะสม'!O11+'จ่าย ค.สะสม'!O11+'จ่าย ช.สะสม'!O11</f>
        <v>0</v>
      </c>
      <c r="P10" s="106">
        <f>+'จ่าย ป.สะสม'!P11+'จ่าย ค.สะสม'!P11+'จ่าย ช.สะสม'!P11</f>
        <v>0</v>
      </c>
    </row>
    <row r="11" spans="1:16" s="88" customFormat="1" ht="14.25" customHeight="1">
      <c r="B11" s="88" t="s">
        <v>134</v>
      </c>
      <c r="C11" s="106">
        <f>+'จ่าย ป.สะสม'!C12+'จ่าย ค.สะสม'!C12+'จ่าย ช.สะสม'!C12</f>
        <v>0</v>
      </c>
      <c r="D11" s="106">
        <f>+'จ่าย ป.สะสม'!D12+'จ่าย ค.สะสม'!D12+'จ่าย ช.สะสม'!D12</f>
        <v>0</v>
      </c>
      <c r="E11" s="106">
        <f>+'จ่าย ป.สะสม'!E12+'จ่าย ค.สะสม'!E12+'จ่าย ช.สะสม'!E12</f>
        <v>0</v>
      </c>
      <c r="F11" s="106">
        <f>+'จ่าย ป.สะสม'!F12+'จ่าย ค.สะสม'!F12+'จ่าย ช.สะสม'!F12</f>
        <v>0</v>
      </c>
      <c r="G11" s="106">
        <f>+'จ่าย ป.สะสม'!G12+'จ่าย ค.สะสม'!G12+'จ่าย ช.สะสม'!G12</f>
        <v>0</v>
      </c>
      <c r="H11" s="106">
        <f>+'จ่าย ป.สะสม'!H12+'จ่าย ค.สะสม'!H12+'จ่าย ช.สะสม'!H12</f>
        <v>0</v>
      </c>
      <c r="I11" s="106">
        <f>+'จ่าย ป.สะสม'!I12+'จ่าย ค.สะสม'!I12+'จ่าย ช.สะสม'!I12</f>
        <v>0</v>
      </c>
      <c r="J11" s="106">
        <f>+'จ่าย ป.สะสม'!J12+'จ่าย ค.สะสม'!J12+'จ่าย ช.สะสม'!J12</f>
        <v>0</v>
      </c>
      <c r="K11" s="106">
        <f>+'จ่าย ป.สะสม'!K12+'จ่าย ค.สะสม'!K12+'จ่าย ช.สะสม'!K12</f>
        <v>0</v>
      </c>
      <c r="L11" s="106">
        <f>+'จ่าย ป.สะสม'!L12+'จ่าย ค.สะสม'!L12+'จ่าย ช.สะสม'!L12</f>
        <v>0</v>
      </c>
      <c r="M11" s="106">
        <f>+'จ่าย ป.สะสม'!M12+'จ่าย ค.สะสม'!M12+'จ่าย ช.สะสม'!M12</f>
        <v>0</v>
      </c>
      <c r="N11" s="106">
        <f>+'จ่าย ป.สะสม'!N12+'จ่าย ค.สะสม'!N12+'จ่าย ช.สะสม'!N12</f>
        <v>0</v>
      </c>
      <c r="O11" s="106">
        <f>+'จ่าย ป.สะสม'!O12+'จ่าย ค.สะสม'!O12+'จ่าย ช.สะสม'!O12</f>
        <v>0</v>
      </c>
      <c r="P11" s="106">
        <f>+'จ่าย ป.สะสม'!P12+'จ่าย ค.สะสม'!P12+'จ่าย ช.สะสม'!P12</f>
        <v>0</v>
      </c>
    </row>
    <row r="12" spans="1:16" s="88" customFormat="1" ht="14.25" customHeight="1">
      <c r="B12" s="88" t="s">
        <v>155</v>
      </c>
      <c r="C12" s="106">
        <f>+'จ่าย ป.สะสม'!C13+'จ่าย ค.สะสม'!C13+'จ่าย ช.สะสม'!C13</f>
        <v>0</v>
      </c>
      <c r="D12" s="106">
        <f>+'จ่าย ป.สะสม'!D13+'จ่าย ค.สะสม'!D13+'จ่าย ช.สะสม'!D13</f>
        <v>0</v>
      </c>
      <c r="E12" s="106">
        <f>+'จ่าย ป.สะสม'!E13+'จ่าย ค.สะสม'!E13+'จ่าย ช.สะสม'!E13</f>
        <v>0</v>
      </c>
      <c r="F12" s="106">
        <f>+'จ่าย ป.สะสม'!F13+'จ่าย ค.สะสม'!F13+'จ่าย ช.สะสม'!F13</f>
        <v>0</v>
      </c>
      <c r="G12" s="106">
        <f>+'จ่าย ป.สะสม'!G13+'จ่าย ค.สะสม'!G13+'จ่าย ช.สะสม'!G13</f>
        <v>0</v>
      </c>
      <c r="H12" s="106">
        <f>+'จ่าย ป.สะสม'!H13+'จ่าย ค.สะสม'!H13+'จ่าย ช.สะสม'!H13</f>
        <v>0</v>
      </c>
      <c r="I12" s="106">
        <f>+'จ่าย ป.สะสม'!I13+'จ่าย ค.สะสม'!I13+'จ่าย ช.สะสม'!I13</f>
        <v>0</v>
      </c>
      <c r="J12" s="106">
        <f>+'จ่าย ป.สะสม'!J13+'จ่าย ค.สะสม'!J13+'จ่าย ช.สะสม'!J13</f>
        <v>0</v>
      </c>
      <c r="K12" s="106">
        <f>+'จ่าย ป.สะสม'!K13+'จ่าย ค.สะสม'!K13+'จ่าย ช.สะสม'!K13</f>
        <v>0</v>
      </c>
      <c r="L12" s="106">
        <f>+'จ่าย ป.สะสม'!L13+'จ่าย ค.สะสม'!L13+'จ่าย ช.สะสม'!L13</f>
        <v>0</v>
      </c>
      <c r="M12" s="106">
        <f>+'จ่าย ป.สะสม'!M13+'จ่าย ค.สะสม'!M13+'จ่าย ช.สะสม'!M13</f>
        <v>0</v>
      </c>
      <c r="N12" s="106">
        <f>+'จ่าย ป.สะสม'!N13+'จ่าย ค.สะสม'!N13+'จ่าย ช.สะสม'!N13</f>
        <v>0</v>
      </c>
      <c r="O12" s="106">
        <f>+'จ่าย ป.สะสม'!O13+'จ่าย ค.สะสม'!O13+'จ่าย ช.สะสม'!O13</f>
        <v>0</v>
      </c>
      <c r="P12" s="106">
        <f>+'จ่าย ป.สะสม'!P13+'จ่าย ค.สะสม'!P13+'จ่าย ช.สะสม'!P13</f>
        <v>0</v>
      </c>
    </row>
    <row r="13" spans="1:16" s="88" customFormat="1" ht="14.25" customHeight="1">
      <c r="B13" s="88" t="s">
        <v>146</v>
      </c>
      <c r="C13" s="106">
        <f>+'จ่าย ป.สะสม'!C14+'จ่าย ค.สะสม'!C14+'จ่าย ช.สะสม'!C14</f>
        <v>0</v>
      </c>
      <c r="D13" s="106">
        <f>+'จ่าย ป.สะสม'!D14+'จ่าย ค.สะสม'!D14+'จ่าย ช.สะสม'!D14</f>
        <v>0</v>
      </c>
      <c r="E13" s="106">
        <f>+'จ่าย ป.สะสม'!E14+'จ่าย ค.สะสม'!E14+'จ่าย ช.สะสม'!E14</f>
        <v>0</v>
      </c>
      <c r="F13" s="106">
        <f>+'จ่าย ป.สะสม'!F14+'จ่าย ค.สะสม'!F14+'จ่าย ช.สะสม'!F14</f>
        <v>0</v>
      </c>
      <c r="G13" s="106">
        <f>+'จ่าย ป.สะสม'!G14+'จ่าย ค.สะสม'!G14+'จ่าย ช.สะสม'!G14</f>
        <v>0</v>
      </c>
      <c r="H13" s="106">
        <f>+'จ่าย ป.สะสม'!H14+'จ่าย ค.สะสม'!H14+'จ่าย ช.สะสม'!H14</f>
        <v>0</v>
      </c>
      <c r="I13" s="106">
        <f>+'จ่าย ป.สะสม'!I14+'จ่าย ค.สะสม'!I14+'จ่าย ช.สะสม'!I14</f>
        <v>0</v>
      </c>
      <c r="J13" s="106">
        <f>+'จ่าย ป.สะสม'!J14+'จ่าย ค.สะสม'!J14+'จ่าย ช.สะสม'!J14</f>
        <v>0</v>
      </c>
      <c r="K13" s="106">
        <f>+'จ่าย ป.สะสม'!K14+'จ่าย ค.สะสม'!K14+'จ่าย ช.สะสม'!K14</f>
        <v>0</v>
      </c>
      <c r="L13" s="106">
        <f>+'จ่าย ป.สะสม'!L14+'จ่าย ค.สะสม'!L14+'จ่าย ช.สะสม'!L14</f>
        <v>0</v>
      </c>
      <c r="M13" s="106">
        <f>+'จ่าย ป.สะสม'!M14+'จ่าย ค.สะสม'!M14+'จ่าย ช.สะสม'!M14</f>
        <v>0</v>
      </c>
      <c r="N13" s="106">
        <f>+'จ่าย ป.สะสม'!N14+'จ่าย ค.สะสม'!N14+'จ่าย ช.สะสม'!N14</f>
        <v>0</v>
      </c>
      <c r="O13" s="106">
        <f>+'จ่าย ป.สะสม'!O14+'จ่าย ค.สะสม'!O14+'จ่าย ช.สะสม'!O14</f>
        <v>0</v>
      </c>
      <c r="P13" s="106">
        <f>+'จ่าย ป.สะสม'!P14+'จ่าย ค.สะสม'!P14+'จ่าย ช.สะสม'!P14</f>
        <v>0</v>
      </c>
    </row>
    <row r="14" spans="1:16" s="88" customFormat="1" ht="14.25" customHeight="1">
      <c r="B14" s="88" t="s">
        <v>129</v>
      </c>
      <c r="C14" s="106">
        <f>+'จ่าย ป.สะสม'!C15+'จ่าย ค.สะสม'!C15+'จ่าย ช.สะสม'!C15</f>
        <v>0</v>
      </c>
      <c r="D14" s="106">
        <f>+'จ่าย ป.สะสม'!D15+'จ่าย ค.สะสม'!D15+'จ่าย ช.สะสม'!D15</f>
        <v>0</v>
      </c>
      <c r="E14" s="106">
        <f>+'จ่าย ป.สะสม'!E15+'จ่าย ค.สะสม'!E15+'จ่าย ช.สะสม'!E15</f>
        <v>0</v>
      </c>
      <c r="F14" s="106">
        <f>+'จ่าย ป.สะสม'!F15+'จ่าย ค.สะสม'!F15+'จ่าย ช.สะสม'!F15</f>
        <v>0</v>
      </c>
      <c r="G14" s="106">
        <f>+'จ่าย ป.สะสม'!G15+'จ่าย ค.สะสม'!G15+'จ่าย ช.สะสม'!G15</f>
        <v>0</v>
      </c>
      <c r="H14" s="106">
        <f>+'จ่าย ป.สะสม'!H15+'จ่าย ค.สะสม'!H15+'จ่าย ช.สะสม'!H15</f>
        <v>0</v>
      </c>
      <c r="I14" s="106">
        <f>+'จ่าย ป.สะสม'!I15+'จ่าย ค.สะสม'!I15+'จ่าย ช.สะสม'!I15</f>
        <v>0</v>
      </c>
      <c r="J14" s="106">
        <f>+'จ่าย ป.สะสม'!J15+'จ่าย ค.สะสม'!J15+'จ่าย ช.สะสม'!J15</f>
        <v>0</v>
      </c>
      <c r="K14" s="106">
        <f>+'จ่าย ป.สะสม'!K15+'จ่าย ค.สะสม'!K15+'จ่าย ช.สะสม'!K15</f>
        <v>0</v>
      </c>
      <c r="L14" s="106">
        <f>+'จ่าย ป.สะสม'!L15+'จ่าย ค.สะสม'!L15+'จ่าย ช.สะสม'!L15</f>
        <v>0</v>
      </c>
      <c r="M14" s="106">
        <f>+'จ่าย ป.สะสม'!M15+'จ่าย ค.สะสม'!M15+'จ่าย ช.สะสม'!M15</f>
        <v>0</v>
      </c>
      <c r="N14" s="106">
        <f>+'จ่าย ป.สะสม'!N15+'จ่าย ค.สะสม'!N15+'จ่าย ช.สะสม'!N15</f>
        <v>0</v>
      </c>
      <c r="O14" s="106">
        <f>+'จ่าย ป.สะสม'!O15+'จ่าย ค.สะสม'!O15+'จ่าย ช.สะสม'!O15</f>
        <v>0</v>
      </c>
      <c r="P14" s="106">
        <f>+'จ่าย ป.สะสม'!P15+'จ่าย ค.สะสม'!P15+'จ่าย ช.สะสม'!P15</f>
        <v>0</v>
      </c>
    </row>
    <row r="15" spans="1:16" s="88" customFormat="1" ht="14.25" customHeight="1">
      <c r="B15" s="166" t="s">
        <v>145</v>
      </c>
      <c r="C15" s="106">
        <f>+'จ่าย ป.สะสม'!C16+'จ่าย ค.สะสม'!C16+'จ่าย ช.สะสม'!C16</f>
        <v>0</v>
      </c>
      <c r="D15" s="106">
        <f>+'จ่าย ป.สะสม'!D16+'จ่าย ค.สะสม'!D16+'จ่าย ช.สะสม'!D16</f>
        <v>0</v>
      </c>
      <c r="E15" s="106">
        <f>+'จ่าย ป.สะสม'!E16+'จ่าย ค.สะสม'!E16+'จ่าย ช.สะสม'!E16</f>
        <v>0</v>
      </c>
      <c r="F15" s="106">
        <f>+'จ่าย ป.สะสม'!F16+'จ่าย ค.สะสม'!F16+'จ่าย ช.สะสม'!F16</f>
        <v>0</v>
      </c>
      <c r="G15" s="106">
        <f>+'จ่าย ป.สะสม'!G16+'จ่าย ค.สะสม'!G16+'จ่าย ช.สะสม'!G16</f>
        <v>0</v>
      </c>
      <c r="H15" s="106">
        <f>+'จ่าย ป.สะสม'!H16+'จ่าย ค.สะสม'!H16+'จ่าย ช.สะสม'!H16</f>
        <v>0</v>
      </c>
      <c r="I15" s="106">
        <f>+'จ่าย ป.สะสม'!I16+'จ่าย ค.สะสม'!I16+'จ่าย ช.สะสม'!I16</f>
        <v>0</v>
      </c>
      <c r="J15" s="106">
        <f>+'จ่าย ป.สะสม'!J16+'จ่าย ค.สะสม'!J16+'จ่าย ช.สะสม'!J16</f>
        <v>0</v>
      </c>
      <c r="K15" s="106">
        <f>+'จ่าย ป.สะสม'!K16+'จ่าย ค.สะสม'!K16+'จ่าย ช.สะสม'!K16</f>
        <v>0</v>
      </c>
      <c r="L15" s="106">
        <f>+'จ่าย ป.สะสม'!L16+'จ่าย ค.สะสม'!L16+'จ่าย ช.สะสม'!L16</f>
        <v>0</v>
      </c>
      <c r="M15" s="106">
        <f>+'จ่าย ป.สะสม'!M16+'จ่าย ค.สะสม'!M16+'จ่าย ช.สะสม'!M16</f>
        <v>0</v>
      </c>
      <c r="N15" s="106">
        <f>+'จ่าย ป.สะสม'!N16+'จ่าย ค.สะสม'!N16+'จ่าย ช.สะสม'!N16</f>
        <v>0</v>
      </c>
      <c r="O15" s="106">
        <f>+'จ่าย ป.สะสม'!O16+'จ่าย ค.สะสม'!O16+'จ่าย ช.สะสม'!O16</f>
        <v>0</v>
      </c>
      <c r="P15" s="106">
        <f>+'จ่าย ป.สะสม'!P16+'จ่าย ค.สะสม'!P16+'จ่าย ช.สะสม'!P16</f>
        <v>0</v>
      </c>
    </row>
    <row r="16" spans="1:16" s="88" customFormat="1" ht="14.25" customHeight="1">
      <c r="B16" s="88" t="s">
        <v>135</v>
      </c>
      <c r="C16" s="106">
        <f>+'จ่าย ป.สะสม'!C17+'จ่าย ค.สะสม'!C17+'จ่าย ช.สะสม'!C17</f>
        <v>0</v>
      </c>
      <c r="D16" s="106">
        <f>+'จ่าย ป.สะสม'!D17+'จ่าย ค.สะสม'!D17+'จ่าย ช.สะสม'!D17</f>
        <v>0</v>
      </c>
      <c r="E16" s="106">
        <f>+'จ่าย ป.สะสม'!E17+'จ่าย ค.สะสม'!E17+'จ่าย ช.สะสม'!E17</f>
        <v>0</v>
      </c>
      <c r="F16" s="106">
        <f>+'จ่าย ป.สะสม'!F17+'จ่าย ค.สะสม'!F17+'จ่าย ช.สะสม'!F17</f>
        <v>0</v>
      </c>
      <c r="G16" s="106">
        <f>+'จ่าย ป.สะสม'!G17+'จ่าย ค.สะสม'!G17+'จ่าย ช.สะสม'!G17</f>
        <v>0</v>
      </c>
      <c r="H16" s="106">
        <f>+'จ่าย ป.สะสม'!H17+'จ่าย ค.สะสม'!H17+'จ่าย ช.สะสม'!H17</f>
        <v>0</v>
      </c>
      <c r="I16" s="106">
        <f>+'จ่าย ป.สะสม'!I17+'จ่าย ค.สะสม'!I17+'จ่าย ช.สะสม'!I17</f>
        <v>0</v>
      </c>
      <c r="J16" s="106">
        <f>+'จ่าย ป.สะสม'!J17+'จ่าย ค.สะสม'!J17+'จ่าย ช.สะสม'!J17</f>
        <v>0</v>
      </c>
      <c r="K16" s="106">
        <f>+'จ่าย ป.สะสม'!K17+'จ่าย ค.สะสม'!K17+'จ่าย ช.สะสม'!K17</f>
        <v>0</v>
      </c>
      <c r="L16" s="106">
        <f>+'จ่าย ป.สะสม'!L17+'จ่าย ค.สะสม'!L17+'จ่าย ช.สะสม'!L17</f>
        <v>0</v>
      </c>
      <c r="M16" s="106">
        <f>+'จ่าย ป.สะสม'!M17+'จ่าย ค.สะสม'!M17+'จ่าย ช.สะสม'!M17</f>
        <v>0</v>
      </c>
      <c r="N16" s="106">
        <f>+'จ่าย ป.สะสม'!N17+'จ่าย ค.สะสม'!N17+'จ่าย ช.สะสม'!N17</f>
        <v>0</v>
      </c>
      <c r="O16" s="106">
        <f>+'จ่าย ป.สะสม'!O17+'จ่าย ค.สะสม'!O17+'จ่าย ช.สะสม'!O17</f>
        <v>0</v>
      </c>
      <c r="P16" s="106">
        <f>+'จ่าย ป.สะสม'!P17+'จ่าย ค.สะสม'!P17+'จ่าย ช.สะสม'!P17</f>
        <v>0</v>
      </c>
    </row>
    <row r="17" spans="1:16" s="88" customFormat="1" ht="14.25" customHeight="1">
      <c r="B17" s="88" t="s">
        <v>126</v>
      </c>
      <c r="C17" s="106">
        <f>+'จ่าย ป.สะสม'!C18+'จ่าย ค.สะสม'!C18+'จ่าย ช.สะสม'!C18</f>
        <v>0</v>
      </c>
      <c r="D17" s="106">
        <f>+'จ่าย ป.สะสม'!D18+'จ่าย ค.สะสม'!D18+'จ่าย ช.สะสม'!D18</f>
        <v>0</v>
      </c>
      <c r="E17" s="106">
        <f>+'จ่าย ป.สะสม'!E18+'จ่าย ค.สะสม'!E18+'จ่าย ช.สะสม'!E18</f>
        <v>0</v>
      </c>
      <c r="F17" s="106">
        <f>+'จ่าย ป.สะสม'!F18+'จ่าย ค.สะสม'!F18+'จ่าย ช.สะสม'!F18</f>
        <v>0</v>
      </c>
      <c r="G17" s="106">
        <f>+'จ่าย ป.สะสม'!G18+'จ่าย ค.สะสม'!G18+'จ่าย ช.สะสม'!G18</f>
        <v>0</v>
      </c>
      <c r="H17" s="106">
        <f>+'จ่าย ป.สะสม'!H18+'จ่าย ค.สะสม'!H18+'จ่าย ช.สะสม'!H18</f>
        <v>0</v>
      </c>
      <c r="I17" s="106">
        <f>+'จ่าย ป.สะสม'!I18+'จ่าย ค.สะสม'!I18+'จ่าย ช.สะสม'!I18</f>
        <v>0</v>
      </c>
      <c r="J17" s="106">
        <f>+'จ่าย ป.สะสม'!J18+'จ่าย ค.สะสม'!J18+'จ่าย ช.สะสม'!J18</f>
        <v>0</v>
      </c>
      <c r="K17" s="106">
        <f>+'จ่าย ป.สะสม'!K18+'จ่าย ค.สะสม'!K18+'จ่าย ช.สะสม'!K18</f>
        <v>0</v>
      </c>
      <c r="L17" s="106">
        <f>+'จ่าย ป.สะสม'!L18+'จ่าย ค.สะสม'!L18+'จ่าย ช.สะสม'!L18</f>
        <v>0</v>
      </c>
      <c r="M17" s="106">
        <f>+'จ่าย ป.สะสม'!M18+'จ่าย ค.สะสม'!M18+'จ่าย ช.สะสม'!M18</f>
        <v>0</v>
      </c>
      <c r="N17" s="106">
        <f>+'จ่าย ป.สะสม'!N18+'จ่าย ค.สะสม'!N18+'จ่าย ช.สะสม'!N18</f>
        <v>0</v>
      </c>
      <c r="O17" s="106">
        <f>+'จ่าย ป.สะสม'!O18+'จ่าย ค.สะสม'!O18+'จ่าย ช.สะสม'!O18</f>
        <v>0</v>
      </c>
      <c r="P17" s="106">
        <f>+'จ่าย ป.สะสม'!P18+'จ่าย ค.สะสม'!P18+'จ่าย ช.สะสม'!P18</f>
        <v>0</v>
      </c>
    </row>
    <row r="18" spans="1:16" s="88" customFormat="1" ht="14.25" customHeight="1">
      <c r="B18" s="88" t="s">
        <v>136</v>
      </c>
      <c r="C18" s="106">
        <f>+'จ่าย ป.สะสม'!C19+'จ่าย ค.สะสม'!C19+'จ่าย ช.สะสม'!C19</f>
        <v>0</v>
      </c>
      <c r="D18" s="106">
        <f>+'จ่าย ป.สะสม'!D19+'จ่าย ค.สะสม'!D19+'จ่าย ช.สะสม'!D19</f>
        <v>0</v>
      </c>
      <c r="E18" s="106">
        <f>+'จ่าย ป.สะสม'!E19+'จ่าย ค.สะสม'!E19+'จ่าย ช.สะสม'!E19</f>
        <v>0</v>
      </c>
      <c r="F18" s="106">
        <f>+'จ่าย ป.สะสม'!F19+'จ่าย ค.สะสม'!F19+'จ่าย ช.สะสม'!F19</f>
        <v>0</v>
      </c>
      <c r="G18" s="106">
        <f>+'จ่าย ป.สะสม'!G19+'จ่าย ค.สะสม'!G19+'จ่าย ช.สะสม'!G19</f>
        <v>0</v>
      </c>
      <c r="H18" s="106">
        <f>+'จ่าย ป.สะสม'!H19+'จ่าย ค.สะสม'!H19+'จ่าย ช.สะสม'!H19</f>
        <v>0</v>
      </c>
      <c r="I18" s="106">
        <f>+'จ่าย ป.สะสม'!I19+'จ่าย ค.สะสม'!I19+'จ่าย ช.สะสม'!I19</f>
        <v>0</v>
      </c>
      <c r="J18" s="106">
        <f>+'จ่าย ป.สะสม'!J19+'จ่าย ค.สะสม'!J19+'จ่าย ช.สะสม'!J19</f>
        <v>0</v>
      </c>
      <c r="K18" s="106">
        <f>+'จ่าย ป.สะสม'!K19+'จ่าย ค.สะสม'!K19+'จ่าย ช.สะสม'!K19</f>
        <v>0</v>
      </c>
      <c r="L18" s="106">
        <f>+'จ่าย ป.สะสม'!L19+'จ่าย ค.สะสม'!L19+'จ่าย ช.สะสม'!L19</f>
        <v>0</v>
      </c>
      <c r="M18" s="106">
        <f>+'จ่าย ป.สะสม'!M19+'จ่าย ค.สะสม'!M19+'จ่าย ช.สะสม'!M19</f>
        <v>0</v>
      </c>
      <c r="N18" s="106">
        <f>+'จ่าย ป.สะสม'!N19+'จ่าย ค.สะสม'!N19+'จ่าย ช.สะสม'!N19</f>
        <v>0</v>
      </c>
      <c r="O18" s="106">
        <f>+'จ่าย ป.สะสม'!O19+'จ่าย ค.สะสม'!O19+'จ่าย ช.สะสม'!O19</f>
        <v>0</v>
      </c>
      <c r="P18" s="106">
        <f>+'จ่าย ป.สะสม'!P19+'จ่าย ค.สะสม'!P19+'จ่าย ช.สะสม'!P19</f>
        <v>0</v>
      </c>
    </row>
    <row r="19" spans="1:16" s="88" customFormat="1" ht="14.25" customHeight="1">
      <c r="B19" s="88" t="s">
        <v>125</v>
      </c>
      <c r="C19" s="106">
        <f>+'จ่าย ป.สะสม'!C20+'จ่าย ค.สะสม'!C20+'จ่าย ช.สะสม'!C20</f>
        <v>0</v>
      </c>
      <c r="D19" s="106">
        <f>+'จ่าย ป.สะสม'!D20+'จ่าย ค.สะสม'!D20+'จ่าย ช.สะสม'!D20</f>
        <v>0</v>
      </c>
      <c r="E19" s="106">
        <f>+'จ่าย ป.สะสม'!E20+'จ่าย ค.สะสม'!E20+'จ่าย ช.สะสม'!E20</f>
        <v>0</v>
      </c>
      <c r="F19" s="106">
        <f>+'จ่าย ป.สะสม'!F20+'จ่าย ค.สะสม'!F20+'จ่าย ช.สะสม'!F20</f>
        <v>0</v>
      </c>
      <c r="G19" s="106">
        <f>+'จ่าย ป.สะสม'!G20+'จ่าย ค.สะสม'!G20+'จ่าย ช.สะสม'!G20</f>
        <v>0</v>
      </c>
      <c r="H19" s="106">
        <f>+'จ่าย ป.สะสม'!H20+'จ่าย ค.สะสม'!H20+'จ่าย ช.สะสม'!H20</f>
        <v>0</v>
      </c>
      <c r="I19" s="106">
        <f>+'จ่าย ป.สะสม'!I20+'จ่าย ค.สะสม'!I20+'จ่าย ช.สะสม'!I20</f>
        <v>0</v>
      </c>
      <c r="J19" s="106">
        <f>+'จ่าย ป.สะสม'!J20+'จ่าย ค.สะสม'!J20+'จ่าย ช.สะสม'!J20</f>
        <v>0</v>
      </c>
      <c r="K19" s="106">
        <f>+'จ่าย ป.สะสม'!K20+'จ่าย ค.สะสม'!K20+'จ่าย ช.สะสม'!K20</f>
        <v>0</v>
      </c>
      <c r="L19" s="106">
        <f>+'จ่าย ป.สะสม'!L20+'จ่าย ค.สะสม'!L20+'จ่าย ช.สะสม'!L20</f>
        <v>0</v>
      </c>
      <c r="M19" s="106">
        <f>+'จ่าย ป.สะสม'!M20+'จ่าย ค.สะสม'!M20+'จ่าย ช.สะสม'!M20</f>
        <v>0</v>
      </c>
      <c r="N19" s="106">
        <f>+'จ่าย ป.สะสม'!N20+'จ่าย ค.สะสม'!N20+'จ่าย ช.สะสม'!N20</f>
        <v>0</v>
      </c>
      <c r="O19" s="106">
        <f>+'จ่าย ป.สะสม'!O20+'จ่าย ค.สะสม'!O20+'จ่าย ช.สะสม'!O20</f>
        <v>0</v>
      </c>
      <c r="P19" s="106">
        <f>+'จ่าย ป.สะสม'!P20+'จ่าย ค.สะสม'!P20+'จ่าย ช.สะสม'!P20</f>
        <v>0</v>
      </c>
    </row>
    <row r="20" spans="1:16" s="88" customFormat="1" ht="14.25" customHeight="1">
      <c r="B20" s="88" t="s">
        <v>128</v>
      </c>
      <c r="C20" s="106">
        <f>+'จ่าย ป.สะสม'!C21+'จ่าย ค.สะสม'!C21+'จ่าย ช.สะสม'!C21</f>
        <v>0</v>
      </c>
      <c r="D20" s="106">
        <f>+'จ่าย ป.สะสม'!D21+'จ่าย ค.สะสม'!D21+'จ่าย ช.สะสม'!D21</f>
        <v>0</v>
      </c>
      <c r="E20" s="106">
        <f>+'จ่าย ป.สะสม'!E21+'จ่าย ค.สะสม'!E21+'จ่าย ช.สะสม'!E21</f>
        <v>0</v>
      </c>
      <c r="F20" s="106">
        <f>+'จ่าย ป.สะสม'!F21+'จ่าย ค.สะสม'!F21+'จ่าย ช.สะสม'!F21</f>
        <v>0</v>
      </c>
      <c r="G20" s="106">
        <f>+'จ่าย ป.สะสม'!G21+'จ่าย ค.สะสม'!G21+'จ่าย ช.สะสม'!G21</f>
        <v>0</v>
      </c>
      <c r="H20" s="106">
        <f>+'จ่าย ป.สะสม'!H21+'จ่าย ค.สะสม'!H21+'จ่าย ช.สะสม'!H21</f>
        <v>0</v>
      </c>
      <c r="I20" s="106">
        <f>+'จ่าย ป.สะสม'!I21+'จ่าย ค.สะสม'!I21+'จ่าย ช.สะสม'!I21</f>
        <v>0</v>
      </c>
      <c r="J20" s="106">
        <f>+'จ่าย ป.สะสม'!J21+'จ่าย ค.สะสม'!J21+'จ่าย ช.สะสม'!J21</f>
        <v>0</v>
      </c>
      <c r="K20" s="106">
        <f>+'จ่าย ป.สะสม'!K21+'จ่าย ค.สะสม'!K21+'จ่าย ช.สะสม'!K21</f>
        <v>0</v>
      </c>
      <c r="L20" s="106">
        <f>+'จ่าย ป.สะสม'!L21+'จ่าย ค.สะสม'!L21+'จ่าย ช.สะสม'!L21</f>
        <v>0</v>
      </c>
      <c r="M20" s="106">
        <f>+'จ่าย ป.สะสม'!M21+'จ่าย ค.สะสม'!M21+'จ่าย ช.สะสม'!M21</f>
        <v>0</v>
      </c>
      <c r="N20" s="106">
        <f>+'จ่าย ป.สะสม'!N21+'จ่าย ค.สะสม'!N21+'จ่าย ช.สะสม'!N21</f>
        <v>0</v>
      </c>
      <c r="O20" s="106">
        <f>+'จ่าย ป.สะสม'!O21+'จ่าย ค.สะสม'!O21+'จ่าย ช.สะสม'!O21</f>
        <v>0</v>
      </c>
      <c r="P20" s="106">
        <f>+'จ่าย ป.สะสม'!P21+'จ่าย ค.สะสม'!P21+'จ่าย ช.สะสม'!P21</f>
        <v>0</v>
      </c>
    </row>
    <row r="21" spans="1:16" s="88" customFormat="1" ht="14.25" customHeight="1">
      <c r="B21" s="88" t="s">
        <v>156</v>
      </c>
      <c r="C21" s="106">
        <f>+'จ่าย ป.สะสม'!C22+'จ่าย ค.สะสม'!C22+'จ่าย ช.สะสม'!C22</f>
        <v>393100</v>
      </c>
      <c r="D21" s="106">
        <f>+'จ่าย ป.สะสม'!D22+'จ่าย ค.สะสม'!D22+'จ่าย ช.สะสม'!D22</f>
        <v>389900</v>
      </c>
      <c r="E21" s="106">
        <f>+'จ่าย ป.สะสม'!E22+'จ่าย ค.สะสม'!E22+'จ่าย ช.สะสม'!E22</f>
        <v>0</v>
      </c>
      <c r="F21" s="106">
        <f>+'จ่าย ป.สะสม'!F22+'จ่าย ค.สะสม'!F22+'จ่าย ช.สะสม'!F22</f>
        <v>0</v>
      </c>
      <c r="G21" s="106">
        <f>+'จ่าย ป.สะสม'!G22+'จ่าย ค.สะสม'!G22+'จ่าย ช.สะสม'!G22</f>
        <v>0</v>
      </c>
      <c r="H21" s="106">
        <f>+'จ่าย ป.สะสม'!H22+'จ่าย ค.สะสม'!H22+'จ่าย ช.สะสม'!H22</f>
        <v>0</v>
      </c>
      <c r="I21" s="106">
        <f>+'จ่าย ป.สะสม'!I22+'จ่าย ค.สะสม'!I22+'จ่าย ช.สะสม'!I22</f>
        <v>0</v>
      </c>
      <c r="J21" s="135">
        <f>+'จ่าย ป.สะสม'!J22+'จ่าย ค.สะสม'!J22+'จ่าย ช.สะสม'!J22</f>
        <v>389900</v>
      </c>
      <c r="K21" s="106">
        <f>+'จ่าย ป.สะสม'!K22+'จ่าย ค.สะสม'!K22+'จ่าย ช.สะสม'!K22</f>
        <v>0</v>
      </c>
      <c r="L21" s="106">
        <f>+'จ่าย ป.สะสม'!L22+'จ่าย ค.สะสม'!L22+'จ่าย ช.สะสม'!L22</f>
        <v>0</v>
      </c>
      <c r="M21" s="106">
        <f>+'จ่าย ป.สะสม'!M22+'จ่าย ค.สะสม'!M22+'จ่าย ช.สะสม'!M22</f>
        <v>0</v>
      </c>
      <c r="N21" s="106">
        <f>+'จ่าย ป.สะสม'!N22+'จ่าย ค.สะสม'!N22+'จ่าย ช.สะสม'!N22</f>
        <v>0</v>
      </c>
      <c r="O21" s="106">
        <f>+'จ่าย ป.สะสม'!O22+'จ่าย ค.สะสม'!O22+'จ่าย ช.สะสม'!O22</f>
        <v>0</v>
      </c>
      <c r="P21" s="106">
        <f>+'จ่าย ป.สะสม'!P22+'จ่าย ค.สะสม'!P22+'จ่าย ช.สะสม'!P22</f>
        <v>0</v>
      </c>
    </row>
    <row r="22" spans="1:16" s="88" customFormat="1" ht="14.25" customHeight="1">
      <c r="B22" s="88" t="s">
        <v>144</v>
      </c>
      <c r="C22" s="106">
        <f>+'จ่าย ป.สะสม'!C23+'จ่าย ค.สะสม'!C23+'จ่าย ช.สะสม'!C23</f>
        <v>0</v>
      </c>
      <c r="D22" s="106">
        <f>+'จ่าย ป.สะสม'!D23+'จ่าย ค.สะสม'!D23+'จ่าย ช.สะสม'!D23</f>
        <v>0</v>
      </c>
      <c r="E22" s="106">
        <f>+'จ่าย ป.สะสม'!E23+'จ่าย ค.สะสม'!E23+'จ่าย ช.สะสม'!E23</f>
        <v>0</v>
      </c>
      <c r="F22" s="106">
        <f>+'จ่าย ป.สะสม'!F23+'จ่าย ค.สะสม'!F23+'จ่าย ช.สะสม'!F23</f>
        <v>0</v>
      </c>
      <c r="G22" s="106">
        <f>+'จ่าย ป.สะสม'!G23+'จ่าย ค.สะสม'!G23+'จ่าย ช.สะสม'!G23</f>
        <v>0</v>
      </c>
      <c r="H22" s="106">
        <f>+'จ่าย ป.สะสม'!H23+'จ่าย ค.สะสม'!H23+'จ่าย ช.สะสม'!H23</f>
        <v>0</v>
      </c>
      <c r="I22" s="106">
        <f>+'จ่าย ป.สะสม'!I23+'จ่าย ค.สะสม'!I23+'จ่าย ช.สะสม'!I23</f>
        <v>0</v>
      </c>
      <c r="J22" s="106">
        <f>+'จ่าย ป.สะสม'!J23+'จ่าย ค.สะสม'!J23+'จ่าย ช.สะสม'!J23</f>
        <v>0</v>
      </c>
      <c r="K22" s="106">
        <f>+'จ่าย ป.สะสม'!K23+'จ่าย ค.สะสม'!K23+'จ่าย ช.สะสม'!K23</f>
        <v>0</v>
      </c>
      <c r="L22" s="106">
        <f>+'จ่าย ป.สะสม'!L23+'จ่าย ค.สะสม'!L23+'จ่าย ช.สะสม'!L23</f>
        <v>0</v>
      </c>
      <c r="M22" s="106">
        <f>+'จ่าย ป.สะสม'!M23+'จ่าย ค.สะสม'!M23+'จ่าย ช.สะสม'!M23</f>
        <v>0</v>
      </c>
      <c r="N22" s="106">
        <f>+'จ่าย ป.สะสม'!N23+'จ่าย ค.สะสม'!N23+'จ่าย ช.สะสม'!N23</f>
        <v>0</v>
      </c>
      <c r="O22" s="106">
        <f>+'จ่าย ป.สะสม'!O23+'จ่าย ค.สะสม'!O23+'จ่าย ช.สะสม'!O23</f>
        <v>0</v>
      </c>
      <c r="P22" s="106">
        <f>+'จ่าย ป.สะสม'!P23+'จ่าย ค.สะสม'!P23+'จ่าย ช.สะสม'!P23</f>
        <v>0</v>
      </c>
    </row>
    <row r="23" spans="1:16" s="88" customFormat="1" ht="14.25" customHeight="1">
      <c r="B23" s="166" t="s">
        <v>157</v>
      </c>
      <c r="C23" s="106">
        <f>+'จ่าย ป.สะสม'!C24+'จ่าย ค.สะสม'!C24+'จ่าย ช.สะสม'!C24</f>
        <v>0</v>
      </c>
      <c r="D23" s="106">
        <f>+'จ่าย ป.สะสม'!D24+'จ่าย ค.สะสม'!D24+'จ่าย ช.สะสม'!D24</f>
        <v>0</v>
      </c>
      <c r="E23" s="106">
        <f>+'จ่าย ป.สะสม'!E24+'จ่าย ค.สะสม'!E24+'จ่าย ช.สะสม'!E24</f>
        <v>0</v>
      </c>
      <c r="F23" s="106">
        <f>+'จ่าย ป.สะสม'!F24+'จ่าย ค.สะสม'!F24+'จ่าย ช.สะสม'!F24</f>
        <v>0</v>
      </c>
      <c r="G23" s="106">
        <f>+'จ่าย ป.สะสม'!G24+'จ่าย ค.สะสม'!G24+'จ่าย ช.สะสม'!G24</f>
        <v>0</v>
      </c>
      <c r="H23" s="106">
        <f>+'จ่าย ป.สะสม'!H24+'จ่าย ค.สะสม'!H24+'จ่าย ช.สะสม'!H24</f>
        <v>0</v>
      </c>
      <c r="I23" s="106">
        <f>+'จ่าย ป.สะสม'!I24+'จ่าย ค.สะสม'!I24+'จ่าย ช.สะสม'!I24</f>
        <v>0</v>
      </c>
      <c r="J23" s="106">
        <f>+'จ่าย ป.สะสม'!J24+'จ่าย ค.สะสม'!J24+'จ่าย ช.สะสม'!J24</f>
        <v>0</v>
      </c>
      <c r="K23" s="106">
        <f>+'จ่าย ป.สะสม'!K24+'จ่าย ค.สะสม'!K24+'จ่าย ช.สะสม'!K24</f>
        <v>0</v>
      </c>
      <c r="L23" s="106">
        <f>+'จ่าย ป.สะสม'!L24+'จ่าย ค.สะสม'!L24+'จ่าย ช.สะสม'!L24</f>
        <v>0</v>
      </c>
      <c r="M23" s="106">
        <f>+'จ่าย ป.สะสม'!M24+'จ่าย ค.สะสม'!M24+'จ่าย ช.สะสม'!M24</f>
        <v>0</v>
      </c>
      <c r="N23" s="106">
        <f>+'จ่าย ป.สะสม'!N24+'จ่าย ค.สะสม'!N24+'จ่าย ช.สะสม'!N24</f>
        <v>0</v>
      </c>
      <c r="O23" s="106">
        <f>+'จ่าย ป.สะสม'!O24+'จ่าย ค.สะสม'!O24+'จ่าย ช.สะสม'!O24</f>
        <v>0</v>
      </c>
      <c r="P23" s="106">
        <f>+'จ่าย ป.สะสม'!P24+'จ่าย ค.สะสม'!P24+'จ่าย ช.สะสม'!P24</f>
        <v>0</v>
      </c>
    </row>
    <row r="24" spans="1:16" s="88" customFormat="1" ht="14.25" customHeight="1">
      <c r="B24" s="88" t="s">
        <v>137</v>
      </c>
      <c r="C24" s="106">
        <f>+'จ่าย ป.สะสม'!C25+'จ่าย ค.สะสม'!C25+'จ่าย ช.สะสม'!C25</f>
        <v>0</v>
      </c>
      <c r="D24" s="106">
        <f>+'จ่าย ป.สะสม'!D25+'จ่าย ค.สะสม'!D25+'จ่าย ช.สะสม'!D25</f>
        <v>0</v>
      </c>
      <c r="E24" s="106">
        <f>+'จ่าย ป.สะสม'!E25+'จ่าย ค.สะสม'!E25+'จ่าย ช.สะสม'!E25</f>
        <v>0</v>
      </c>
      <c r="F24" s="106">
        <f>+'จ่าย ป.สะสม'!F25+'จ่าย ค.สะสม'!F25+'จ่าย ช.สะสม'!F25</f>
        <v>0</v>
      </c>
      <c r="G24" s="106">
        <f>+'จ่าย ป.สะสม'!G25+'จ่าย ค.สะสม'!G25+'จ่าย ช.สะสม'!G25</f>
        <v>0</v>
      </c>
      <c r="H24" s="106">
        <f>+'จ่าย ป.สะสม'!H25+'จ่าย ค.สะสม'!H25+'จ่าย ช.สะสม'!H25</f>
        <v>0</v>
      </c>
      <c r="I24" s="106">
        <f>+'จ่าย ป.สะสม'!I25+'จ่าย ค.สะสม'!I25+'จ่าย ช.สะสม'!I25</f>
        <v>0</v>
      </c>
      <c r="J24" s="106">
        <f>+'จ่าย ป.สะสม'!J25+'จ่าย ค.สะสม'!J25+'จ่าย ช.สะสม'!J25</f>
        <v>0</v>
      </c>
      <c r="K24" s="106">
        <f>+'จ่าย ป.สะสม'!K25+'จ่าย ค.สะสม'!K25+'จ่าย ช.สะสม'!K25</f>
        <v>0</v>
      </c>
      <c r="L24" s="106">
        <f>+'จ่าย ป.สะสม'!L25+'จ่าย ค.สะสม'!L25+'จ่าย ช.สะสม'!L25</f>
        <v>0</v>
      </c>
      <c r="M24" s="106">
        <f>+'จ่าย ป.สะสม'!M25+'จ่าย ค.สะสม'!M25+'จ่าย ช.สะสม'!M25</f>
        <v>0</v>
      </c>
      <c r="N24" s="106">
        <f>+'จ่าย ป.สะสม'!N25+'จ่าย ค.สะสม'!N25+'จ่าย ช.สะสม'!N25</f>
        <v>0</v>
      </c>
      <c r="O24" s="106">
        <f>+'จ่าย ป.สะสม'!O25+'จ่าย ค.สะสม'!O25+'จ่าย ช.สะสม'!O25</f>
        <v>0</v>
      </c>
      <c r="P24" s="106">
        <f>+'จ่าย ป.สะสม'!P25+'จ่าย ค.สะสม'!P25+'จ่าย ช.สะสม'!P25</f>
        <v>0</v>
      </c>
    </row>
    <row r="25" spans="1:16" s="88" customFormat="1" ht="14.25" customHeight="1">
      <c r="B25" s="88" t="s">
        <v>127</v>
      </c>
      <c r="C25" s="106">
        <f>+'จ่าย ป.สะสม'!C26+'จ่าย ค.สะสม'!C26+'จ่าย ช.สะสม'!C26</f>
        <v>0</v>
      </c>
      <c r="D25" s="106">
        <f>+'จ่าย ป.สะสม'!D26+'จ่าย ค.สะสม'!D26+'จ่าย ช.สะสม'!D26</f>
        <v>0</v>
      </c>
      <c r="E25" s="106">
        <f>+'จ่าย ป.สะสม'!E26+'จ่าย ค.สะสม'!E26+'จ่าย ช.สะสม'!E26</f>
        <v>0</v>
      </c>
      <c r="F25" s="106">
        <f>+'จ่าย ป.สะสม'!F26+'จ่าย ค.สะสม'!F26+'จ่าย ช.สะสม'!F26</f>
        <v>0</v>
      </c>
      <c r="G25" s="106">
        <f>+'จ่าย ป.สะสม'!G26+'จ่าย ค.สะสม'!G26+'จ่าย ช.สะสม'!G26</f>
        <v>0</v>
      </c>
      <c r="H25" s="106">
        <f>+'จ่าย ป.สะสม'!H26+'จ่าย ค.สะสม'!H26+'จ่าย ช.สะสม'!H26</f>
        <v>0</v>
      </c>
      <c r="I25" s="106">
        <f>+'จ่าย ป.สะสม'!I26+'จ่าย ค.สะสม'!I26+'จ่าย ช.สะสม'!I26</f>
        <v>0</v>
      </c>
      <c r="J25" s="106">
        <f>+'จ่าย ป.สะสม'!J26+'จ่าย ค.สะสม'!J26+'จ่าย ช.สะสม'!J26</f>
        <v>0</v>
      </c>
      <c r="K25" s="106">
        <f>+'จ่าย ป.สะสม'!K26+'จ่าย ค.สะสม'!K26+'จ่าย ช.สะสม'!K26</f>
        <v>0</v>
      </c>
      <c r="L25" s="106">
        <f>+'จ่าย ป.สะสม'!L26+'จ่าย ค.สะสม'!L26+'จ่าย ช.สะสม'!L26</f>
        <v>0</v>
      </c>
      <c r="M25" s="106">
        <f>+'จ่าย ป.สะสม'!M26+'จ่าย ค.สะสม'!M26+'จ่าย ช.สะสม'!M26</f>
        <v>0</v>
      </c>
      <c r="N25" s="106">
        <f>+'จ่าย ป.สะสม'!N26+'จ่าย ค.สะสม'!N26+'จ่าย ช.สะสม'!N26</f>
        <v>0</v>
      </c>
      <c r="O25" s="106">
        <f>+'จ่าย ป.สะสม'!O26+'จ่าย ค.สะสม'!O26+'จ่าย ช.สะสม'!O26</f>
        <v>0</v>
      </c>
      <c r="P25" s="106">
        <f>+'จ่าย ป.สะสม'!P26+'จ่าย ค.สะสม'!P26+'จ่าย ช.สะสม'!P26</f>
        <v>0</v>
      </c>
    </row>
    <row r="26" spans="1:16" s="88" customFormat="1" ht="14.25" customHeight="1">
      <c r="B26" s="88" t="s">
        <v>9</v>
      </c>
      <c r="C26" s="106">
        <f>+'จ่าย ป.สะสม'!C27+'จ่าย ค.สะสม'!C27+'จ่าย ช.สะสม'!C27</f>
        <v>0</v>
      </c>
      <c r="D26" s="106">
        <f>+'จ่าย ป.สะสม'!D27+'จ่าย ค.สะสม'!D27+'จ่าย ช.สะสม'!D27</f>
        <v>0</v>
      </c>
      <c r="E26" s="106">
        <f>+'จ่าย ป.สะสม'!E27+'จ่าย ค.สะสม'!E27+'จ่าย ช.สะสม'!E27</f>
        <v>0</v>
      </c>
      <c r="F26" s="106">
        <f>+'จ่าย ป.สะสม'!F27+'จ่าย ค.สะสม'!F27+'จ่าย ช.สะสม'!F27</f>
        <v>0</v>
      </c>
      <c r="G26" s="106">
        <f>+'จ่าย ป.สะสม'!G27+'จ่าย ค.สะสม'!G27+'จ่าย ช.สะสม'!G27</f>
        <v>0</v>
      </c>
      <c r="H26" s="106">
        <f>+'จ่าย ป.สะสม'!H27+'จ่าย ค.สะสม'!H27+'จ่าย ช.สะสม'!H27</f>
        <v>0</v>
      </c>
      <c r="I26" s="106">
        <f>+'จ่าย ป.สะสม'!I27+'จ่าย ค.สะสม'!I27+'จ่าย ช.สะสม'!I27</f>
        <v>0</v>
      </c>
      <c r="J26" s="106">
        <f>+'จ่าย ป.สะสม'!J27+'จ่าย ค.สะสม'!J27+'จ่าย ช.สะสม'!J27</f>
        <v>0</v>
      </c>
      <c r="K26" s="106">
        <f>+'จ่าย ป.สะสม'!K27+'จ่าย ค.สะสม'!K27+'จ่าย ช.สะสม'!K27</f>
        <v>0</v>
      </c>
      <c r="L26" s="106">
        <f>+'จ่าย ป.สะสม'!L27+'จ่าย ค.สะสม'!L27+'จ่าย ช.สะสม'!L27</f>
        <v>0</v>
      </c>
      <c r="M26" s="106">
        <f>+'จ่าย ป.สะสม'!M27+'จ่าย ค.สะสม'!M27+'จ่าย ช.สะสม'!M27</f>
        <v>0</v>
      </c>
      <c r="N26" s="106">
        <f>+'จ่าย ป.สะสม'!N27+'จ่าย ค.สะสม'!N27+'จ่าย ช.สะสม'!N27</f>
        <v>0</v>
      </c>
      <c r="O26" s="106">
        <f>+'จ่าย ป.สะสม'!O27+'จ่าย ค.สะสม'!O27+'จ่าย ช.สะสม'!O27</f>
        <v>0</v>
      </c>
      <c r="P26" s="106">
        <f>+'จ่าย ป.สะสม'!P27+'จ่าย ค.สะสม'!P27+'จ่าย ช.สะสม'!P27</f>
        <v>0</v>
      </c>
    </row>
    <row r="27" spans="1:16" s="88" customFormat="1" ht="14.25" customHeight="1">
      <c r="B27" s="88" t="s">
        <v>143</v>
      </c>
      <c r="C27" s="106">
        <f>+'จ่าย ป.สะสม'!C28+'จ่าย ค.สะสม'!C28+'จ่าย ช.สะสม'!C28</f>
        <v>0</v>
      </c>
      <c r="D27" s="106">
        <f>+'จ่าย ป.สะสม'!D28+'จ่าย ค.สะสม'!D28+'จ่าย ช.สะสม'!D28</f>
        <v>0</v>
      </c>
      <c r="E27" s="106">
        <f>+'จ่าย ป.สะสม'!E28+'จ่าย ค.สะสม'!E28+'จ่าย ช.สะสม'!E28</f>
        <v>0</v>
      </c>
      <c r="F27" s="106">
        <f>+'จ่าย ป.สะสม'!F28+'จ่าย ค.สะสม'!F28+'จ่าย ช.สะสม'!F28</f>
        <v>0</v>
      </c>
      <c r="G27" s="106">
        <f>+'จ่าย ป.สะสม'!G28+'จ่าย ค.สะสม'!G28+'จ่าย ช.สะสม'!G28</f>
        <v>0</v>
      </c>
      <c r="H27" s="106">
        <f>+'จ่าย ป.สะสม'!H28+'จ่าย ค.สะสม'!H28+'จ่าย ช.สะสม'!H28</f>
        <v>0</v>
      </c>
      <c r="I27" s="106">
        <f>+'จ่าย ป.สะสม'!I28+'จ่าย ค.สะสม'!I28+'จ่าย ช.สะสม'!I28</f>
        <v>0</v>
      </c>
      <c r="J27" s="106">
        <f>+'จ่าย ป.สะสม'!J28+'จ่าย ค.สะสม'!J28+'จ่าย ช.สะสม'!J28</f>
        <v>0</v>
      </c>
      <c r="K27" s="106">
        <f>+'จ่าย ป.สะสม'!K28+'จ่าย ค.สะสม'!K28+'จ่าย ช.สะสม'!K28</f>
        <v>0</v>
      </c>
      <c r="L27" s="106">
        <f>+'จ่าย ป.สะสม'!L28+'จ่าย ค.สะสม'!L28+'จ่าย ช.สะสม'!L28</f>
        <v>0</v>
      </c>
      <c r="M27" s="106">
        <f>+'จ่าย ป.สะสม'!M28+'จ่าย ค.สะสม'!M28+'จ่าย ช.สะสม'!M28</f>
        <v>0</v>
      </c>
      <c r="N27" s="106">
        <f>+'จ่าย ป.สะสม'!N28+'จ่าย ค.สะสม'!N28+'จ่าย ช.สะสม'!N28</f>
        <v>0</v>
      </c>
      <c r="O27" s="106">
        <f>+'จ่าย ป.สะสม'!O28+'จ่าย ค.สะสม'!O28+'จ่าย ช.สะสม'!O28</f>
        <v>0</v>
      </c>
      <c r="P27" s="106">
        <f>+'จ่าย ป.สะสม'!P28+'จ่าย ค.สะสม'!P28+'จ่าย ช.สะสม'!P28</f>
        <v>0</v>
      </c>
    </row>
    <row r="28" spans="1:16" s="88" customFormat="1" ht="14.25" customHeight="1">
      <c r="B28" s="88" t="s">
        <v>7</v>
      </c>
      <c r="C28" s="106">
        <f>+'จ่าย ป.สะสม'!C29+'จ่าย ค.สะสม'!C29+'จ่าย ช.สะสม'!C29</f>
        <v>0</v>
      </c>
      <c r="D28" s="106">
        <f>+'จ่าย ป.สะสม'!D29+'จ่าย ค.สะสม'!D29+'จ่าย ช.สะสม'!D29</f>
        <v>0</v>
      </c>
      <c r="E28" s="106">
        <f>+'จ่าย ป.สะสม'!E29+'จ่าย ค.สะสม'!E29+'จ่าย ช.สะสม'!E29</f>
        <v>0</v>
      </c>
      <c r="F28" s="106">
        <f>+'จ่าย ป.สะสม'!F29+'จ่าย ค.สะสม'!F29+'จ่าย ช.สะสม'!F29</f>
        <v>0</v>
      </c>
      <c r="G28" s="106">
        <f>+'จ่าย ป.สะสม'!G29+'จ่าย ค.สะสม'!G29+'จ่าย ช.สะสม'!G29</f>
        <v>0</v>
      </c>
      <c r="H28" s="106">
        <f>+'จ่าย ป.สะสม'!H29+'จ่าย ค.สะสม'!H29+'จ่าย ช.สะสม'!H29</f>
        <v>0</v>
      </c>
      <c r="I28" s="106">
        <f>+'จ่าย ป.สะสม'!I29+'จ่าย ค.สะสม'!I29+'จ่าย ช.สะสม'!I29</f>
        <v>0</v>
      </c>
      <c r="J28" s="106">
        <f>+'จ่าย ป.สะสม'!J29+'จ่าย ค.สะสม'!J29+'จ่าย ช.สะสม'!J29</f>
        <v>0</v>
      </c>
      <c r="K28" s="106">
        <f>+'จ่าย ป.สะสม'!K29+'จ่าย ค.สะสม'!K29+'จ่าย ช.สะสม'!K29</f>
        <v>0</v>
      </c>
      <c r="L28" s="106">
        <f>+'จ่าย ป.สะสม'!L29+'จ่าย ค.สะสม'!L29+'จ่าย ช.สะสม'!L29</f>
        <v>0</v>
      </c>
      <c r="M28" s="106">
        <f>+'จ่าย ป.สะสม'!M29+'จ่าย ค.สะสม'!M29+'จ่าย ช.สะสม'!M29</f>
        <v>0</v>
      </c>
      <c r="N28" s="106">
        <f>+'จ่าย ป.สะสม'!N29+'จ่าย ค.สะสม'!N29+'จ่าย ช.สะสม'!N29</f>
        <v>0</v>
      </c>
      <c r="O28" s="106">
        <f>+'จ่าย ป.สะสม'!O29+'จ่าย ค.สะสม'!O29+'จ่าย ช.สะสม'!O29</f>
        <v>0</v>
      </c>
      <c r="P28" s="106">
        <f>+'จ่าย ป.สะสม'!P29+'จ่าย ค.สะสม'!P29+'จ่าย ช.สะสม'!P29</f>
        <v>0</v>
      </c>
    </row>
    <row r="29" spans="1:16" s="88" customFormat="1" ht="14.25" customHeight="1">
      <c r="B29" s="88" t="s">
        <v>152</v>
      </c>
      <c r="C29" s="106">
        <f>+'จ่าย ป.สะสม'!C30+'จ่าย ค.สะสม'!C30+'จ่าย ช.สะสม'!C30</f>
        <v>0</v>
      </c>
      <c r="D29" s="106">
        <f>+'จ่าย ป.สะสม'!D30+'จ่าย ค.สะสม'!D30+'จ่าย ช.สะสม'!D30</f>
        <v>0</v>
      </c>
      <c r="E29" s="106">
        <f>+'จ่าย ป.สะสม'!E30+'จ่าย ค.สะสม'!E30+'จ่าย ช.สะสม'!E30</f>
        <v>0</v>
      </c>
      <c r="F29" s="106">
        <f>+'จ่าย ป.สะสม'!F30+'จ่าย ค.สะสม'!F30+'จ่าย ช.สะสม'!F30</f>
        <v>0</v>
      </c>
      <c r="G29" s="106">
        <f>+'จ่าย ป.สะสม'!G30+'จ่าย ค.สะสม'!G30+'จ่าย ช.สะสม'!G30</f>
        <v>0</v>
      </c>
      <c r="H29" s="106">
        <f>+'จ่าย ป.สะสม'!H30+'จ่าย ค.สะสม'!H30+'จ่าย ช.สะสม'!H30</f>
        <v>0</v>
      </c>
      <c r="I29" s="106">
        <f>+'จ่าย ป.สะสม'!I30+'จ่าย ค.สะสม'!I30+'จ่าย ช.สะสม'!I30</f>
        <v>0</v>
      </c>
      <c r="J29" s="106">
        <f>+'จ่าย ป.สะสม'!J30+'จ่าย ค.สะสม'!J30+'จ่าย ช.สะสม'!J30</f>
        <v>0</v>
      </c>
      <c r="K29" s="106">
        <f>+'จ่าย ป.สะสม'!K30+'จ่าย ค.สะสม'!K30+'จ่าย ช.สะสม'!K30</f>
        <v>0</v>
      </c>
      <c r="L29" s="106">
        <f>+'จ่าย ป.สะสม'!L30+'จ่าย ค.สะสม'!L30+'จ่าย ช.สะสม'!L30</f>
        <v>0</v>
      </c>
      <c r="M29" s="106">
        <f>+'จ่าย ป.สะสม'!M30+'จ่าย ค.สะสม'!M30+'จ่าย ช.สะสม'!M30</f>
        <v>0</v>
      </c>
      <c r="N29" s="106">
        <f>+'จ่าย ป.สะสม'!N30+'จ่าย ค.สะสม'!N30+'จ่าย ช.สะสม'!N30</f>
        <v>0</v>
      </c>
      <c r="O29" s="106">
        <f>+'จ่าย ป.สะสม'!O30+'จ่าย ค.สะสม'!O30+'จ่าย ช.สะสม'!O30</f>
        <v>0</v>
      </c>
      <c r="P29" s="106">
        <f>+'จ่าย ป.สะสม'!P30+'จ่าย ค.สะสม'!P30+'จ่าย ช.สะสม'!P30</f>
        <v>0</v>
      </c>
    </row>
    <row r="30" spans="1:16" s="88" customFormat="1" ht="14.25" customHeight="1">
      <c r="B30" s="166" t="s">
        <v>158</v>
      </c>
      <c r="C30" s="106">
        <f>+'จ่าย ป.สะสม'!C31+'จ่าย ค.สะสม'!C31+'จ่าย ช.สะสม'!C31</f>
        <v>0</v>
      </c>
      <c r="D30" s="106">
        <f>+'จ่าย ป.สะสม'!D31+'จ่าย ค.สะสม'!D31+'จ่าย ช.สะสม'!D31</f>
        <v>0</v>
      </c>
      <c r="E30" s="106">
        <f>+'จ่าย ป.สะสม'!E31+'จ่าย ค.สะสม'!E31+'จ่าย ช.สะสม'!E31</f>
        <v>0</v>
      </c>
      <c r="F30" s="106">
        <f>+'จ่าย ป.สะสม'!F31+'จ่าย ค.สะสม'!F31+'จ่าย ช.สะสม'!F31</f>
        <v>0</v>
      </c>
      <c r="G30" s="106">
        <f>+'จ่าย ป.สะสม'!G31+'จ่าย ค.สะสม'!G31+'จ่าย ช.สะสม'!G31</f>
        <v>0</v>
      </c>
      <c r="H30" s="106">
        <f>+'จ่าย ป.สะสม'!H31+'จ่าย ค.สะสม'!H31+'จ่าย ช.สะสม'!H31</f>
        <v>0</v>
      </c>
      <c r="I30" s="106">
        <f>+'จ่าย ป.สะสม'!I31+'จ่าย ค.สะสม'!I31+'จ่าย ช.สะสม'!I31</f>
        <v>0</v>
      </c>
      <c r="J30" s="106">
        <f>+'จ่าย ป.สะสม'!J31+'จ่าย ค.สะสม'!J31+'จ่าย ช.สะสม'!J31</f>
        <v>0</v>
      </c>
      <c r="K30" s="106">
        <f>+'จ่าย ป.สะสม'!K31+'จ่าย ค.สะสม'!K31+'จ่าย ช.สะสม'!K31</f>
        <v>0</v>
      </c>
      <c r="L30" s="106">
        <f>+'จ่าย ป.สะสม'!L31+'จ่าย ค.สะสม'!L31+'จ่าย ช.สะสม'!L31</f>
        <v>0</v>
      </c>
      <c r="M30" s="106">
        <f>+'จ่าย ป.สะสม'!M31+'จ่าย ค.สะสม'!M31+'จ่าย ช.สะสม'!M31</f>
        <v>0</v>
      </c>
      <c r="N30" s="106">
        <f>+'จ่าย ป.สะสม'!N31+'จ่าย ค.สะสม'!N31+'จ่าย ช.สะสม'!N31</f>
        <v>0</v>
      </c>
      <c r="O30" s="106">
        <f>+'จ่าย ป.สะสม'!O31+'จ่าย ค.สะสม'!O31+'จ่าย ช.สะสม'!O31</f>
        <v>0</v>
      </c>
      <c r="P30" s="106">
        <f>+'จ่าย ป.สะสม'!P31+'จ่าย ค.สะสม'!P31+'จ่าย ช.สะสม'!P31</f>
        <v>0</v>
      </c>
    </row>
    <row r="31" spans="1:16" s="107" customFormat="1" ht="14.25" customHeight="1" thickBot="1">
      <c r="B31" s="188" t="s">
        <v>2</v>
      </c>
      <c r="C31" s="90">
        <f t="shared" ref="C31:P31" si="0">SUM(C9:C30)</f>
        <v>393100</v>
      </c>
      <c r="D31" s="90">
        <f t="shared" si="0"/>
        <v>389900</v>
      </c>
      <c r="E31" s="90">
        <f t="shared" si="0"/>
        <v>0</v>
      </c>
      <c r="F31" s="90">
        <f t="shared" si="0"/>
        <v>0</v>
      </c>
      <c r="G31" s="109">
        <f t="shared" si="0"/>
        <v>0</v>
      </c>
      <c r="H31" s="90">
        <f t="shared" si="0"/>
        <v>0</v>
      </c>
      <c r="I31" s="108">
        <f t="shared" si="0"/>
        <v>0</v>
      </c>
      <c r="J31" s="108">
        <f t="shared" si="0"/>
        <v>389900</v>
      </c>
      <c r="K31" s="109">
        <f t="shared" si="0"/>
        <v>0</v>
      </c>
      <c r="L31" s="90">
        <f t="shared" si="0"/>
        <v>0</v>
      </c>
      <c r="M31" s="90">
        <f t="shared" si="0"/>
        <v>0</v>
      </c>
      <c r="N31" s="108">
        <f t="shared" si="0"/>
        <v>0</v>
      </c>
      <c r="O31" s="90">
        <f t="shared" si="0"/>
        <v>0</v>
      </c>
      <c r="P31" s="108">
        <f t="shared" si="0"/>
        <v>0</v>
      </c>
    </row>
    <row r="32" spans="1:16" ht="4.5" customHeight="1" thickTop="1">
      <c r="A32" s="189"/>
      <c r="B32" s="83"/>
      <c r="C32" s="190"/>
      <c r="D32" s="189"/>
      <c r="E32" s="190"/>
      <c r="F32" s="189"/>
      <c r="G32" s="190"/>
      <c r="H32" s="189"/>
      <c r="I32" s="190"/>
      <c r="J32" s="189"/>
      <c r="K32" s="190"/>
      <c r="L32" s="189"/>
      <c r="M32" s="190"/>
      <c r="N32" s="189"/>
      <c r="O32" s="190"/>
      <c r="P32" s="190"/>
    </row>
    <row r="33" spans="1:16" s="105" customFormat="1" ht="12.75" customHeight="1">
      <c r="A33" s="104" t="s">
        <v>10</v>
      </c>
      <c r="C33" s="72"/>
      <c r="E33" s="72"/>
      <c r="G33" s="72"/>
      <c r="I33" s="72"/>
      <c r="K33" s="72"/>
      <c r="M33" s="72"/>
      <c r="O33" s="72"/>
      <c r="P33" s="72"/>
    </row>
    <row r="34" spans="1:16" s="88" customFormat="1" ht="12.75" customHeight="1">
      <c r="B34" s="88" t="s">
        <v>11</v>
      </c>
      <c r="C34" s="106">
        <v>0</v>
      </c>
      <c r="D34" s="106">
        <v>0</v>
      </c>
      <c r="E34" s="106"/>
      <c r="G34" s="106"/>
      <c r="I34" s="106"/>
      <c r="K34" s="106"/>
      <c r="M34" s="106"/>
      <c r="O34" s="106"/>
      <c r="P34" s="106"/>
    </row>
    <row r="35" spans="1:16" s="88" customFormat="1" ht="12.75" customHeight="1">
      <c r="B35" s="115" t="s">
        <v>53</v>
      </c>
      <c r="C35" s="106">
        <v>0</v>
      </c>
      <c r="D35" s="106">
        <v>0</v>
      </c>
      <c r="E35" s="106"/>
      <c r="G35" s="106"/>
      <c r="I35" s="106"/>
      <c r="K35" s="106"/>
      <c r="M35" s="106"/>
      <c r="O35" s="106"/>
      <c r="P35" s="106"/>
    </row>
    <row r="36" spans="1:16" s="88" customFormat="1" ht="12.75" customHeight="1">
      <c r="B36" s="88" t="s">
        <v>12</v>
      </c>
      <c r="C36" s="106">
        <v>0</v>
      </c>
      <c r="D36" s="191">
        <v>0</v>
      </c>
      <c r="E36" s="106"/>
      <c r="G36" s="106"/>
      <c r="I36" s="106"/>
      <c r="K36" s="106"/>
      <c r="M36" s="106"/>
      <c r="O36" s="106"/>
      <c r="P36" s="106"/>
    </row>
    <row r="37" spans="1:16" s="88" customFormat="1" ht="12.75" customHeight="1">
      <c r="B37" s="88" t="s">
        <v>35</v>
      </c>
      <c r="C37" s="106">
        <v>0</v>
      </c>
      <c r="D37" s="106">
        <v>0</v>
      </c>
      <c r="E37" s="191"/>
      <c r="G37" s="106"/>
      <c r="I37" s="106"/>
      <c r="K37" s="106"/>
      <c r="M37" s="106"/>
      <c r="O37" s="106"/>
      <c r="P37" s="106"/>
    </row>
    <row r="38" spans="1:16" s="88" customFormat="1" ht="12.75" customHeight="1">
      <c r="B38" s="88" t="s">
        <v>13</v>
      </c>
      <c r="C38" s="106">
        <v>0</v>
      </c>
      <c r="D38" s="106">
        <v>0</v>
      </c>
      <c r="E38" s="106"/>
      <c r="G38" s="106"/>
      <c r="I38" s="106"/>
      <c r="K38" s="106"/>
      <c r="M38" s="106"/>
      <c r="O38" s="106"/>
      <c r="P38" s="106"/>
    </row>
    <row r="39" spans="1:16" s="88" customFormat="1" ht="12.75" customHeight="1">
      <c r="B39" s="88" t="s">
        <v>14</v>
      </c>
      <c r="C39" s="106">
        <v>0</v>
      </c>
      <c r="D39" s="106">
        <v>0</v>
      </c>
      <c r="E39" s="106"/>
      <c r="G39" s="106"/>
      <c r="I39" s="106"/>
      <c r="K39" s="106"/>
      <c r="M39" s="106"/>
      <c r="O39" s="106"/>
      <c r="P39" s="106"/>
    </row>
    <row r="40" spans="1:16" s="88" customFormat="1" ht="12.75" customHeight="1">
      <c r="B40" s="88" t="s">
        <v>15</v>
      </c>
      <c r="C40" s="106">
        <v>0</v>
      </c>
      <c r="D40" s="106">
        <v>0</v>
      </c>
      <c r="E40" s="106"/>
      <c r="G40" s="106"/>
      <c r="I40" s="106"/>
      <c r="K40" s="106"/>
      <c r="M40" s="106"/>
      <c r="O40" s="106"/>
      <c r="P40" s="106"/>
    </row>
    <row r="41" spans="1:16" s="88" customFormat="1" ht="12.75" customHeight="1">
      <c r="B41" s="88" t="s">
        <v>16</v>
      </c>
      <c r="C41" s="106">
        <v>0</v>
      </c>
      <c r="D41" s="88">
        <v>0</v>
      </c>
      <c r="E41" s="106"/>
      <c r="G41" s="106"/>
      <c r="I41" s="106"/>
      <c r="K41" s="106"/>
      <c r="M41" s="106"/>
      <c r="O41" s="106"/>
      <c r="P41" s="106"/>
    </row>
    <row r="42" spans="1:16" s="107" customFormat="1" ht="13.5" customHeight="1" thickBot="1">
      <c r="A42" s="116"/>
      <c r="B42" s="117" t="s">
        <v>17</v>
      </c>
      <c r="C42" s="90">
        <f>SUM(C34:C41)</f>
        <v>0</v>
      </c>
      <c r="D42" s="90">
        <f>SUM(D34:D41)</f>
        <v>0</v>
      </c>
      <c r="E42" s="90"/>
      <c r="F42" s="118"/>
      <c r="G42" s="90"/>
      <c r="H42" s="118"/>
      <c r="I42" s="90"/>
      <c r="J42" s="118"/>
      <c r="K42" s="90"/>
      <c r="L42" s="118"/>
      <c r="M42" s="90"/>
      <c r="N42" s="118"/>
      <c r="O42" s="90"/>
      <c r="P42" s="90"/>
    </row>
    <row r="43" spans="1:16" s="88" customFormat="1" ht="12.75" customHeight="1" thickTop="1" thickBot="1">
      <c r="B43" s="107" t="s">
        <v>61</v>
      </c>
      <c r="D43" s="119">
        <f>D42-D31</f>
        <v>-389900</v>
      </c>
    </row>
    <row r="44" spans="1:16" ht="19.5" thickTop="1"/>
  </sheetData>
  <phoneticPr fontId="13" type="noConversion"/>
  <pageMargins left="0.98425196850393704" right="0.39370078740157483" top="0" bottom="0" header="0.51181102362204722" footer="0.51181102362204722"/>
  <pageSetup paperSize="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/>
  <dimension ref="A1:G32"/>
  <sheetViews>
    <sheetView workbookViewId="0">
      <selection activeCell="B16" sqref="B16"/>
    </sheetView>
  </sheetViews>
  <sheetFormatPr defaultRowHeight="24"/>
  <cols>
    <col min="1" max="1" width="1.875" style="2" customWidth="1"/>
    <col min="2" max="2" width="33.75" style="2" customWidth="1"/>
    <col min="3" max="3" width="14.875" style="2" customWidth="1"/>
    <col min="4" max="4" width="15.375" style="2" customWidth="1"/>
    <col min="5" max="6" width="15.25" style="2" customWidth="1"/>
    <col min="7" max="7" width="17.25" style="2" customWidth="1"/>
    <col min="8" max="16384" width="9" style="2"/>
  </cols>
  <sheetData>
    <row r="1" spans="1:7" s="1" customFormat="1" ht="21" customHeight="1">
      <c r="A1" s="249" t="s">
        <v>165</v>
      </c>
      <c r="B1" s="249"/>
      <c r="C1" s="249"/>
      <c r="D1" s="249"/>
      <c r="E1" s="249"/>
      <c r="F1" s="249"/>
      <c r="G1" s="249"/>
    </row>
    <row r="2" spans="1:7" s="1" customFormat="1" ht="21" customHeight="1">
      <c r="A2" s="249" t="s">
        <v>166</v>
      </c>
      <c r="B2" s="249"/>
      <c r="C2" s="249"/>
      <c r="D2" s="249"/>
      <c r="E2" s="249"/>
      <c r="F2" s="249"/>
      <c r="G2" s="249"/>
    </row>
    <row r="3" spans="1:7" s="1" customFormat="1" ht="21" customHeight="1">
      <c r="A3" s="250" t="s">
        <v>199</v>
      </c>
      <c r="B3" s="250"/>
      <c r="C3" s="250"/>
      <c r="D3" s="250"/>
      <c r="E3" s="250"/>
      <c r="F3" s="250"/>
      <c r="G3" s="250"/>
    </row>
    <row r="4" spans="1:7" s="11" customFormat="1" ht="17.45" customHeight="1">
      <c r="A4" s="8"/>
      <c r="B4" s="8"/>
      <c r="C4" s="9"/>
      <c r="D4" s="10"/>
      <c r="E4" s="9" t="s">
        <v>79</v>
      </c>
      <c r="F4" s="10" t="s">
        <v>36</v>
      </c>
      <c r="G4" s="9" t="s">
        <v>38</v>
      </c>
    </row>
    <row r="5" spans="1:7" s="11" customFormat="1" ht="17.45" customHeight="1">
      <c r="A5" s="12"/>
      <c r="B5" s="13" t="s">
        <v>0</v>
      </c>
      <c r="C5" s="14" t="s">
        <v>1</v>
      </c>
      <c r="D5" s="13" t="s">
        <v>2</v>
      </c>
      <c r="E5" s="14" t="s">
        <v>19</v>
      </c>
      <c r="F5" s="13" t="s">
        <v>37</v>
      </c>
      <c r="G5" s="14"/>
    </row>
    <row r="6" spans="1:7" s="11" customFormat="1" ht="17.45" customHeight="1">
      <c r="A6" s="15"/>
      <c r="B6" s="15"/>
      <c r="C6" s="16"/>
      <c r="D6" s="15"/>
      <c r="E6" s="17" t="s">
        <v>76</v>
      </c>
      <c r="F6" s="18" t="s">
        <v>77</v>
      </c>
      <c r="G6" s="17" t="s">
        <v>78</v>
      </c>
    </row>
    <row r="7" spans="1:7" ht="17.45" customHeight="1">
      <c r="A7" s="19" t="s">
        <v>8</v>
      </c>
      <c r="C7" s="3"/>
      <c r="E7" s="3"/>
      <c r="G7" s="3"/>
    </row>
    <row r="8" spans="1:7" s="20" customFormat="1" ht="17.45" customHeight="1">
      <c r="B8" s="20" t="s">
        <v>153</v>
      </c>
      <c r="C8" s="21">
        <v>1707120</v>
      </c>
      <c r="D8" s="20">
        <f>SUM(E8:G8)</f>
        <v>569040</v>
      </c>
      <c r="E8" s="21">
        <f>426780+142260</f>
        <v>569040</v>
      </c>
      <c r="G8" s="21">
        <v>0</v>
      </c>
    </row>
    <row r="9" spans="1:7" s="20" customFormat="1" ht="17.45" customHeight="1">
      <c r="B9" s="20" t="s">
        <v>154</v>
      </c>
      <c r="C9" s="21">
        <v>3853560</v>
      </c>
      <c r="D9" s="20">
        <f>SUM(E9:G9)</f>
        <v>1248073.8999999999</v>
      </c>
      <c r="E9" s="21">
        <f>612813.9+211820</f>
        <v>824633.9</v>
      </c>
      <c r="G9" s="21">
        <f>317580+105860</f>
        <v>423440</v>
      </c>
    </row>
    <row r="10" spans="1:7" s="206" customFormat="1" ht="17.45" customHeight="1">
      <c r="B10" s="206" t="s">
        <v>190</v>
      </c>
      <c r="C10" s="208">
        <v>0</v>
      </c>
      <c r="D10" s="206">
        <f>SUM(E10:G10)</f>
        <v>0</v>
      </c>
      <c r="E10" s="208">
        <v>0</v>
      </c>
      <c r="G10" s="208">
        <v>0</v>
      </c>
    </row>
    <row r="11" spans="1:7" s="20" customFormat="1" ht="17.45" customHeight="1">
      <c r="B11" s="20" t="s">
        <v>134</v>
      </c>
      <c r="C11" s="21">
        <v>771360</v>
      </c>
      <c r="D11" s="20">
        <f>E11+F11+G11</f>
        <v>79206</v>
      </c>
      <c r="E11" s="21">
        <f>34616+11000</f>
        <v>45616</v>
      </c>
      <c r="G11" s="21">
        <f>18105+15485</f>
        <v>33590</v>
      </c>
    </row>
    <row r="12" spans="1:7" s="211" customFormat="1" ht="17.45" customHeight="1">
      <c r="B12" s="211" t="s">
        <v>155</v>
      </c>
      <c r="C12" s="212">
        <v>0</v>
      </c>
      <c r="D12" s="211">
        <f>E12+F12+G12</f>
        <v>0</v>
      </c>
      <c r="E12" s="212">
        <v>0</v>
      </c>
      <c r="G12" s="212">
        <f>0-[1]ทั่วไป!$G$11</f>
        <v>0</v>
      </c>
    </row>
    <row r="13" spans="1:7" s="20" customFormat="1" ht="17.45" customHeight="1">
      <c r="B13" s="22" t="s">
        <v>146</v>
      </c>
      <c r="C13" s="21">
        <v>770000</v>
      </c>
      <c r="D13" s="20">
        <f>E13+F13+G13</f>
        <v>158019.79999999999</v>
      </c>
      <c r="E13" s="21">
        <f>133971.8+23348</f>
        <v>157319.79999999999</v>
      </c>
      <c r="G13" s="21">
        <v>700</v>
      </c>
    </row>
    <row r="14" spans="1:7" s="211" customFormat="1" ht="17.45" customHeight="1">
      <c r="B14" s="211" t="s">
        <v>129</v>
      </c>
      <c r="C14" s="212">
        <v>300000</v>
      </c>
      <c r="D14" s="211">
        <f>E14+F14+G14</f>
        <v>0</v>
      </c>
      <c r="E14" s="212">
        <v>0</v>
      </c>
      <c r="G14" s="212">
        <v>0</v>
      </c>
    </row>
    <row r="15" spans="1:7" s="54" customFormat="1" ht="17.45" customHeight="1">
      <c r="B15" s="67" t="s">
        <v>145</v>
      </c>
      <c r="C15" s="55">
        <v>0</v>
      </c>
      <c r="D15" s="54">
        <f>SUM(E15:F15)</f>
        <v>0</v>
      </c>
      <c r="E15" s="21">
        <v>0</v>
      </c>
      <c r="F15" s="55"/>
      <c r="G15" s="21">
        <v>0</v>
      </c>
    </row>
    <row r="16" spans="1:7" s="20" customFormat="1" ht="17.45" customHeight="1">
      <c r="B16" s="20" t="s">
        <v>135</v>
      </c>
      <c r="C16" s="21">
        <v>500000</v>
      </c>
      <c r="D16" s="20">
        <f t="shared" ref="D16:D30" si="0">E16+F16+G16</f>
        <v>57370</v>
      </c>
      <c r="E16" s="21">
        <f>21450+13010</f>
        <v>34460</v>
      </c>
      <c r="G16" s="21">
        <f>20370+2540</f>
        <v>22910</v>
      </c>
    </row>
    <row r="17" spans="2:7" s="211" customFormat="1" ht="17.45" customHeight="1">
      <c r="B17" s="211" t="s">
        <v>126</v>
      </c>
      <c r="C17" s="212">
        <v>0</v>
      </c>
      <c r="D17" s="211">
        <f t="shared" si="0"/>
        <v>0</v>
      </c>
      <c r="E17" s="212">
        <v>0</v>
      </c>
      <c r="G17" s="212">
        <v>0</v>
      </c>
    </row>
    <row r="18" spans="2:7" s="20" customFormat="1" ht="17.45" customHeight="1">
      <c r="B18" s="20" t="s">
        <v>136</v>
      </c>
      <c r="C18" s="21">
        <v>250000</v>
      </c>
      <c r="D18" s="20">
        <f t="shared" si="0"/>
        <v>69840.259999999995</v>
      </c>
      <c r="E18" s="21">
        <f>51974.25+17866.01</f>
        <v>69840.259999999995</v>
      </c>
      <c r="G18" s="21">
        <v>0</v>
      </c>
    </row>
    <row r="19" spans="2:7" s="20" customFormat="1" ht="17.45" customHeight="1">
      <c r="B19" s="20" t="s">
        <v>125</v>
      </c>
      <c r="C19" s="21">
        <v>60000</v>
      </c>
      <c r="D19" s="20">
        <f t="shared" si="0"/>
        <v>21820</v>
      </c>
      <c r="E19" s="21">
        <v>6820</v>
      </c>
      <c r="G19" s="21">
        <v>15000</v>
      </c>
    </row>
    <row r="20" spans="2:7" s="211" customFormat="1" ht="17.45" customHeight="1">
      <c r="B20" s="211" t="s">
        <v>128</v>
      </c>
      <c r="C20" s="212">
        <v>16800</v>
      </c>
      <c r="D20" s="211">
        <f t="shared" si="0"/>
        <v>0</v>
      </c>
      <c r="E20" s="212">
        <v>0</v>
      </c>
      <c r="G20" s="212">
        <v>0</v>
      </c>
    </row>
    <row r="21" spans="2:7" s="20" customFormat="1" ht="17.45" customHeight="1">
      <c r="B21" s="20" t="s">
        <v>156</v>
      </c>
      <c r="C21" s="21">
        <v>0</v>
      </c>
      <c r="D21" s="20">
        <f t="shared" si="0"/>
        <v>0</v>
      </c>
      <c r="E21" s="21">
        <f>0-[1]ทั่วไป!$E$20</f>
        <v>0</v>
      </c>
      <c r="G21" s="21">
        <v>0</v>
      </c>
    </row>
    <row r="22" spans="2:7" s="211" customFormat="1" ht="17.45" customHeight="1">
      <c r="B22" s="211" t="s">
        <v>144</v>
      </c>
      <c r="C22" s="212">
        <v>0</v>
      </c>
      <c r="D22" s="211">
        <f t="shared" si="0"/>
        <v>0</v>
      </c>
      <c r="E22" s="212">
        <f>0-[1]ทั่วไป!$E$21</f>
        <v>0</v>
      </c>
      <c r="G22" s="212">
        <v>0</v>
      </c>
    </row>
    <row r="23" spans="2:7" s="66" customFormat="1" ht="17.45" customHeight="1">
      <c r="B23" s="66" t="s">
        <v>157</v>
      </c>
      <c r="C23" s="65">
        <v>0</v>
      </c>
      <c r="D23" s="64">
        <f t="shared" si="0"/>
        <v>0</v>
      </c>
      <c r="E23" s="65">
        <f>0-[1]ทั่วไป!$E$22</f>
        <v>0</v>
      </c>
      <c r="F23" s="64"/>
      <c r="G23" s="65">
        <v>0</v>
      </c>
    </row>
    <row r="24" spans="2:7" s="20" customFormat="1" ht="17.45" customHeight="1">
      <c r="B24" s="20" t="s">
        <v>137</v>
      </c>
      <c r="C24" s="21">
        <v>0</v>
      </c>
      <c r="D24" s="20">
        <f t="shared" si="0"/>
        <v>0</v>
      </c>
      <c r="E24" s="21">
        <v>0</v>
      </c>
      <c r="G24" s="21">
        <v>0</v>
      </c>
    </row>
    <row r="25" spans="2:7" s="211" customFormat="1" ht="17.45" customHeight="1">
      <c r="B25" s="211" t="s">
        <v>127</v>
      </c>
      <c r="C25" s="212">
        <v>15000</v>
      </c>
      <c r="D25" s="211">
        <f t="shared" si="0"/>
        <v>0</v>
      </c>
      <c r="E25" s="212">
        <v>0</v>
      </c>
      <c r="G25" s="212">
        <v>0</v>
      </c>
    </row>
    <row r="26" spans="2:7" s="20" customFormat="1" ht="17.45" customHeight="1">
      <c r="B26" s="20" t="s">
        <v>9</v>
      </c>
      <c r="C26" s="21">
        <v>25000</v>
      </c>
      <c r="D26" s="20">
        <f t="shared" si="0"/>
        <v>0</v>
      </c>
      <c r="E26" s="21">
        <v>0</v>
      </c>
      <c r="G26" s="21">
        <v>0</v>
      </c>
    </row>
    <row r="27" spans="2:7" s="211" customFormat="1" ht="17.45" customHeight="1">
      <c r="B27" s="211" t="s">
        <v>143</v>
      </c>
      <c r="C27" s="212">
        <v>0</v>
      </c>
      <c r="D27" s="211">
        <f t="shared" si="0"/>
        <v>0</v>
      </c>
      <c r="E27" s="212">
        <v>0</v>
      </c>
      <c r="G27" s="212">
        <v>0</v>
      </c>
    </row>
    <row r="28" spans="2:7" s="20" customFormat="1" ht="17.45" customHeight="1">
      <c r="B28" s="20" t="s">
        <v>7</v>
      </c>
      <c r="C28" s="21">
        <v>0</v>
      </c>
      <c r="D28" s="20">
        <f t="shared" si="0"/>
        <v>0</v>
      </c>
      <c r="E28" s="21">
        <v>0</v>
      </c>
      <c r="G28" s="21">
        <v>0</v>
      </c>
    </row>
    <row r="29" spans="2:7" s="20" customFormat="1" ht="17.45" customHeight="1">
      <c r="B29" s="20" t="s">
        <v>152</v>
      </c>
      <c r="C29" s="21">
        <v>0</v>
      </c>
      <c r="D29" s="20">
        <f>E29+F29+G29</f>
        <v>0</v>
      </c>
      <c r="E29" s="21">
        <v>0</v>
      </c>
      <c r="G29" s="21">
        <v>0</v>
      </c>
    </row>
    <row r="30" spans="2:7" s="20" customFormat="1" ht="17.45" customHeight="1">
      <c r="B30" s="66" t="s">
        <v>158</v>
      </c>
      <c r="C30" s="21">
        <v>0</v>
      </c>
      <c r="D30" s="20">
        <f t="shared" si="0"/>
        <v>0</v>
      </c>
      <c r="E30" s="21">
        <v>0</v>
      </c>
      <c r="G30" s="21">
        <v>0</v>
      </c>
    </row>
    <row r="31" spans="2:7" s="47" customFormat="1" ht="17.45" customHeight="1" thickBot="1">
      <c r="B31" s="61" t="s">
        <v>2</v>
      </c>
      <c r="C31" s="62">
        <f>SUM(C8:C30)</f>
        <v>8268840</v>
      </c>
      <c r="D31" s="62">
        <f>SUM(D8:D30)</f>
        <v>2203369.96</v>
      </c>
      <c r="E31" s="62">
        <f>SUM(E8:E30)</f>
        <v>1707729.96</v>
      </c>
      <c r="F31" s="62"/>
      <c r="G31" s="62">
        <f>SUM(G8:G30)</f>
        <v>495640</v>
      </c>
    </row>
    <row r="32" spans="2:7" ht="24.75" thickTop="1"/>
  </sheetData>
  <mergeCells count="3">
    <mergeCell ref="A1:G1"/>
    <mergeCell ref="A2:G2"/>
    <mergeCell ref="A3:G3"/>
  </mergeCells>
  <phoneticPr fontId="13" type="noConversion"/>
  <pageMargins left="1.1417322834645669" right="0.31496062992125984" top="0.55118110236220474" bottom="0" header="0.51181102362204722" footer="0.51181102362204722"/>
  <pageSetup paperSize="9" orientation="landscape" horizontalDpi="180" verticalDpi="18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6"/>
  <dimension ref="A1:G32"/>
  <sheetViews>
    <sheetView workbookViewId="0">
      <selection activeCell="A2" sqref="A2:G2"/>
    </sheetView>
  </sheetViews>
  <sheetFormatPr defaultRowHeight="24"/>
  <cols>
    <col min="1" max="1" width="1.875" style="6" customWidth="1"/>
    <col min="2" max="2" width="31.75" style="6" customWidth="1"/>
    <col min="3" max="3" width="16.875" style="6" customWidth="1"/>
    <col min="4" max="4" width="18.375" style="6" customWidth="1"/>
    <col min="5" max="5" width="18.75" style="6" customWidth="1"/>
    <col min="6" max="6" width="19.375" style="6" customWidth="1"/>
    <col min="7" max="7" width="19.5" style="6" customWidth="1"/>
    <col min="8" max="16384" width="9" style="6"/>
  </cols>
  <sheetData>
    <row r="1" spans="1:7" s="4" customFormat="1" ht="21" customHeight="1">
      <c r="A1" s="251" t="s">
        <v>165</v>
      </c>
      <c r="B1" s="251"/>
      <c r="C1" s="251"/>
      <c r="D1" s="251"/>
      <c r="E1" s="251"/>
      <c r="F1" s="251"/>
      <c r="G1" s="251"/>
    </row>
    <row r="2" spans="1:7" s="4" customFormat="1" ht="21" customHeight="1">
      <c r="A2" s="251" t="s">
        <v>167</v>
      </c>
      <c r="B2" s="251"/>
      <c r="C2" s="251"/>
      <c r="D2" s="251"/>
      <c r="E2" s="251"/>
      <c r="F2" s="251"/>
      <c r="G2" s="251"/>
    </row>
    <row r="3" spans="1:7" s="4" customFormat="1" ht="21" customHeight="1">
      <c r="A3" s="252" t="str">
        <f>ทั่วไป!A3</f>
        <v>ตั้งแต่วันที่    1   ตุลาคม   2555   ถึงวันที่   31  มกราคม   2556</v>
      </c>
      <c r="B3" s="252"/>
      <c r="C3" s="252"/>
      <c r="D3" s="252"/>
      <c r="E3" s="252"/>
      <c r="F3" s="252"/>
      <c r="G3" s="252"/>
    </row>
    <row r="4" spans="1:7" s="27" customFormat="1" ht="20.100000000000001" customHeight="1">
      <c r="A4" s="23"/>
      <c r="B4" s="23"/>
      <c r="C4" s="24"/>
      <c r="D4" s="25"/>
      <c r="E4" s="26" t="s">
        <v>80</v>
      </c>
      <c r="F4" s="25" t="s">
        <v>39</v>
      </c>
      <c r="G4" s="26" t="s">
        <v>84</v>
      </c>
    </row>
    <row r="5" spans="1:7" s="27" customFormat="1" ht="20.100000000000001" customHeight="1">
      <c r="A5" s="28"/>
      <c r="B5" s="29" t="s">
        <v>0</v>
      </c>
      <c r="C5" s="30" t="s">
        <v>1</v>
      </c>
      <c r="D5" s="29" t="s">
        <v>2</v>
      </c>
      <c r="E5" s="31" t="s">
        <v>81</v>
      </c>
      <c r="F5" s="29"/>
      <c r="G5" s="31" t="s">
        <v>85</v>
      </c>
    </row>
    <row r="6" spans="1:7" s="27" customFormat="1" ht="20.100000000000001" customHeight="1">
      <c r="A6" s="32"/>
      <c r="B6" s="32"/>
      <c r="C6" s="33"/>
      <c r="D6" s="32"/>
      <c r="E6" s="34" t="s">
        <v>82</v>
      </c>
      <c r="F6" s="35" t="s">
        <v>83</v>
      </c>
      <c r="G6" s="34" t="s">
        <v>86</v>
      </c>
    </row>
    <row r="7" spans="1:7" ht="17.45" customHeight="1">
      <c r="A7" s="36" t="s">
        <v>8</v>
      </c>
      <c r="C7" s="7"/>
      <c r="E7" s="7"/>
      <c r="G7" s="7"/>
    </row>
    <row r="8" spans="1:7" s="22" customFormat="1" ht="17.45" customHeight="1">
      <c r="B8" s="20" t="s">
        <v>153</v>
      </c>
      <c r="C8" s="37">
        <v>0</v>
      </c>
      <c r="D8" s="22">
        <f t="shared" ref="D8:D30" si="0">SUM(E8:G8)</f>
        <v>0</v>
      </c>
      <c r="E8" s="37"/>
      <c r="G8" s="37"/>
    </row>
    <row r="9" spans="1:7" s="22" customFormat="1" ht="17.45" customHeight="1">
      <c r="B9" s="20" t="s">
        <v>154</v>
      </c>
      <c r="C9" s="37">
        <v>0</v>
      </c>
      <c r="D9" s="22">
        <f t="shared" si="0"/>
        <v>0</v>
      </c>
      <c r="E9" s="37"/>
      <c r="G9" s="37"/>
    </row>
    <row r="10" spans="1:7" s="206" customFormat="1" ht="17.45" customHeight="1">
      <c r="B10" s="206" t="s">
        <v>191</v>
      </c>
      <c r="C10" s="208">
        <v>0</v>
      </c>
      <c r="D10" s="206">
        <f t="shared" ref="D10" si="1">SUM(E10:G10)</f>
        <v>0</v>
      </c>
      <c r="E10" s="208"/>
      <c r="G10" s="208"/>
    </row>
    <row r="11" spans="1:7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G11" s="37"/>
    </row>
    <row r="12" spans="1:7" s="213" customFormat="1" ht="17.45" customHeight="1">
      <c r="B12" s="213" t="s">
        <v>155</v>
      </c>
      <c r="C12" s="214">
        <v>0</v>
      </c>
      <c r="D12" s="213">
        <f t="shared" si="0"/>
        <v>0</v>
      </c>
      <c r="E12" s="214"/>
      <c r="G12" s="214"/>
    </row>
    <row r="13" spans="1:7" s="22" customFormat="1" ht="17.45" customHeight="1">
      <c r="B13" s="22" t="s">
        <v>146</v>
      </c>
      <c r="C13" s="37">
        <v>242000</v>
      </c>
      <c r="D13" s="22">
        <f t="shared" si="0"/>
        <v>66260</v>
      </c>
      <c r="E13" s="37"/>
      <c r="G13" s="37">
        <f>30000+36260</f>
        <v>66260</v>
      </c>
    </row>
    <row r="14" spans="1:7" s="213" customFormat="1" ht="17.45" customHeight="1">
      <c r="B14" s="213" t="s">
        <v>129</v>
      </c>
      <c r="C14" s="214">
        <v>0</v>
      </c>
      <c r="D14" s="213">
        <f t="shared" si="0"/>
        <v>0</v>
      </c>
      <c r="E14" s="214"/>
      <c r="G14" s="214">
        <v>0</v>
      </c>
    </row>
    <row r="15" spans="1:7" s="54" customFormat="1" ht="17.45" customHeight="1">
      <c r="B15" s="67" t="s">
        <v>145</v>
      </c>
      <c r="C15" s="55">
        <v>0</v>
      </c>
      <c r="D15" s="54">
        <f>SUM(E15:F15)</f>
        <v>0</v>
      </c>
      <c r="E15" s="21"/>
      <c r="F15" s="55"/>
      <c r="G15" s="21"/>
    </row>
    <row r="16" spans="1:7" s="22" customFormat="1" ht="17.45" customHeight="1">
      <c r="B16" s="20" t="s">
        <v>135</v>
      </c>
      <c r="C16" s="37">
        <v>0</v>
      </c>
      <c r="D16" s="22">
        <f t="shared" si="0"/>
        <v>0</v>
      </c>
      <c r="E16" s="37"/>
      <c r="G16" s="37"/>
    </row>
    <row r="17" spans="2:7" s="213" customFormat="1" ht="17.45" customHeight="1">
      <c r="B17" s="213" t="s">
        <v>126</v>
      </c>
      <c r="C17" s="214">
        <v>0</v>
      </c>
      <c r="D17" s="213">
        <f t="shared" si="0"/>
        <v>0</v>
      </c>
      <c r="E17" s="214"/>
      <c r="G17" s="214"/>
    </row>
    <row r="18" spans="2:7" s="22" customFormat="1" ht="17.45" customHeight="1">
      <c r="B18" s="20" t="s">
        <v>136</v>
      </c>
      <c r="C18" s="37">
        <v>0</v>
      </c>
      <c r="D18" s="22">
        <f t="shared" si="0"/>
        <v>0</v>
      </c>
      <c r="E18" s="37"/>
      <c r="G18" s="37"/>
    </row>
    <row r="19" spans="2:7" s="22" customFormat="1" ht="17.45" customHeight="1">
      <c r="B19" s="20" t="s">
        <v>125</v>
      </c>
      <c r="C19" s="37">
        <v>0</v>
      </c>
      <c r="D19" s="22">
        <f t="shared" si="0"/>
        <v>0</v>
      </c>
      <c r="E19" s="37"/>
      <c r="G19" s="37"/>
    </row>
    <row r="20" spans="2:7" s="213" customFormat="1" ht="17.45" customHeight="1">
      <c r="B20" s="213" t="s">
        <v>128</v>
      </c>
      <c r="C20" s="214">
        <v>0</v>
      </c>
      <c r="D20" s="213">
        <f t="shared" si="0"/>
        <v>0</v>
      </c>
      <c r="E20" s="214"/>
      <c r="G20" s="214">
        <v>0</v>
      </c>
    </row>
    <row r="21" spans="2:7" s="22" customFormat="1" ht="17.45" customHeight="1">
      <c r="B21" s="20" t="s">
        <v>156</v>
      </c>
      <c r="C21" s="37">
        <v>0</v>
      </c>
      <c r="D21" s="22">
        <f t="shared" si="0"/>
        <v>0</v>
      </c>
      <c r="E21" s="37"/>
      <c r="G21" s="37"/>
    </row>
    <row r="22" spans="2:7" s="213" customFormat="1" ht="17.45" customHeight="1">
      <c r="B22" s="213" t="s">
        <v>144</v>
      </c>
      <c r="C22" s="214">
        <v>0</v>
      </c>
      <c r="D22" s="213">
        <f t="shared" si="0"/>
        <v>0</v>
      </c>
      <c r="E22" s="214"/>
      <c r="G22" s="214"/>
    </row>
    <row r="23" spans="2:7" s="22" customFormat="1" ht="17.45" customHeight="1">
      <c r="B23" s="66" t="s">
        <v>157</v>
      </c>
      <c r="C23" s="37">
        <v>0</v>
      </c>
      <c r="D23" s="22">
        <f t="shared" si="0"/>
        <v>0</v>
      </c>
      <c r="E23" s="37"/>
      <c r="G23" s="37"/>
    </row>
    <row r="24" spans="2:7" s="22" customFormat="1" ht="17.45" customHeight="1">
      <c r="B24" s="20" t="s">
        <v>137</v>
      </c>
      <c r="C24" s="37">
        <v>0</v>
      </c>
      <c r="D24" s="22">
        <f>SUM(E24:G24)</f>
        <v>0</v>
      </c>
      <c r="E24" s="37"/>
      <c r="G24" s="37"/>
    </row>
    <row r="25" spans="2:7" s="213" customFormat="1" ht="17.45" customHeight="1">
      <c r="B25" s="213" t="s">
        <v>127</v>
      </c>
      <c r="C25" s="214">
        <v>0</v>
      </c>
      <c r="D25" s="213">
        <f>SUM(E25:G25)</f>
        <v>0</v>
      </c>
      <c r="E25" s="214"/>
      <c r="G25" s="214">
        <v>0</v>
      </c>
    </row>
    <row r="26" spans="2:7" s="22" customFormat="1" ht="17.45" customHeight="1">
      <c r="B26" s="20" t="s">
        <v>9</v>
      </c>
      <c r="C26" s="37">
        <v>0</v>
      </c>
      <c r="D26" s="22">
        <f t="shared" si="0"/>
        <v>0</v>
      </c>
      <c r="E26" s="37"/>
      <c r="G26" s="37"/>
    </row>
    <row r="27" spans="2:7" s="213" customFormat="1" ht="17.45" customHeight="1">
      <c r="B27" s="213" t="s">
        <v>143</v>
      </c>
      <c r="C27" s="214">
        <v>0</v>
      </c>
      <c r="D27" s="213">
        <f t="shared" si="0"/>
        <v>0</v>
      </c>
      <c r="E27" s="214"/>
      <c r="G27" s="214"/>
    </row>
    <row r="28" spans="2:7" s="22" customFormat="1" ht="17.45" customHeight="1">
      <c r="B28" s="20" t="s">
        <v>7</v>
      </c>
      <c r="C28" s="37">
        <v>0</v>
      </c>
      <c r="D28" s="22">
        <f t="shared" si="0"/>
        <v>0</v>
      </c>
      <c r="E28" s="37"/>
      <c r="G28" s="37"/>
    </row>
    <row r="29" spans="2:7" s="213" customFormat="1" ht="17.45" customHeight="1">
      <c r="B29" s="213" t="s">
        <v>152</v>
      </c>
      <c r="C29" s="214">
        <v>0</v>
      </c>
      <c r="D29" s="213">
        <f>SUM(E29:G29)</f>
        <v>0</v>
      </c>
      <c r="E29" s="214"/>
      <c r="G29" s="214"/>
    </row>
    <row r="30" spans="2:7" s="22" customFormat="1" ht="17.45" customHeight="1">
      <c r="B30" s="66" t="s">
        <v>158</v>
      </c>
      <c r="C30" s="37">
        <v>0</v>
      </c>
      <c r="D30" s="22">
        <f t="shared" si="0"/>
        <v>0</v>
      </c>
      <c r="E30" s="37"/>
      <c r="G30" s="37"/>
    </row>
    <row r="31" spans="2:7" s="27" customFormat="1" ht="17.45" customHeight="1" thickBot="1">
      <c r="B31" s="60" t="s">
        <v>2</v>
      </c>
      <c r="C31" s="63">
        <f>SUM(C8:C30)</f>
        <v>242000</v>
      </c>
      <c r="D31" s="63">
        <f>SUM(D8:D30)</f>
        <v>66260</v>
      </c>
      <c r="E31" s="63">
        <f>SUM(E7:E30)</f>
        <v>0</v>
      </c>
      <c r="F31" s="63">
        <f>SUM(F7:F30)</f>
        <v>0</v>
      </c>
      <c r="G31" s="63">
        <f>SUM(G7:G30)</f>
        <v>66260</v>
      </c>
    </row>
    <row r="32" spans="2:7" ht="24.75" thickTop="1"/>
  </sheetData>
  <mergeCells count="3">
    <mergeCell ref="A1:G1"/>
    <mergeCell ref="A2:G2"/>
    <mergeCell ref="A3:G3"/>
  </mergeCells>
  <phoneticPr fontId="13" type="noConversion"/>
  <pageMargins left="0.74803149606299213" right="0.27559055118110237" top="0.55118110236220474" bottom="0" header="0.51181102362204722" footer="0.51181102362204722"/>
  <pageSetup paperSize="9" orientation="landscape" horizontalDpi="180" verticalDpi="18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7"/>
  <dimension ref="A1:H32"/>
  <sheetViews>
    <sheetView workbookViewId="0">
      <selection activeCell="A2" sqref="A2:H2"/>
    </sheetView>
  </sheetViews>
  <sheetFormatPr defaultRowHeight="24"/>
  <cols>
    <col min="1" max="1" width="1.875" style="6" customWidth="1"/>
    <col min="2" max="2" width="31.375" style="6" customWidth="1"/>
    <col min="3" max="3" width="15.5" style="6" customWidth="1"/>
    <col min="4" max="4" width="16.5" style="6" customWidth="1"/>
    <col min="5" max="5" width="18.125" style="6" customWidth="1"/>
    <col min="6" max="6" width="16.125" style="6" customWidth="1"/>
    <col min="7" max="7" width="15.625" style="6" customWidth="1"/>
    <col min="8" max="8" width="15.75" style="6" customWidth="1"/>
    <col min="9" max="16384" width="9" style="6"/>
  </cols>
  <sheetData>
    <row r="1" spans="1:8" s="4" customFormat="1" ht="21" customHeight="1">
      <c r="A1" s="251" t="s">
        <v>165</v>
      </c>
      <c r="B1" s="251"/>
      <c r="C1" s="251"/>
      <c r="D1" s="251"/>
      <c r="E1" s="251"/>
      <c r="F1" s="251"/>
      <c r="G1" s="251"/>
      <c r="H1" s="251"/>
    </row>
    <row r="2" spans="1:8" s="4" customFormat="1" ht="21" customHeight="1">
      <c r="A2" s="251" t="s">
        <v>168</v>
      </c>
      <c r="B2" s="251"/>
      <c r="C2" s="251"/>
      <c r="D2" s="251"/>
      <c r="E2" s="251"/>
      <c r="F2" s="251"/>
      <c r="G2" s="251"/>
      <c r="H2" s="251"/>
    </row>
    <row r="3" spans="1:8" s="4" customFormat="1" ht="21" customHeight="1">
      <c r="A3" s="252" t="str">
        <f>สงบ!A3</f>
        <v>ตั้งแต่วันที่    1   ตุลาคม   2555   ถึงวันที่   31  มกราคม   2556</v>
      </c>
      <c r="B3" s="252"/>
      <c r="C3" s="252"/>
      <c r="D3" s="252"/>
      <c r="E3" s="252"/>
      <c r="F3" s="252"/>
      <c r="G3" s="252"/>
      <c r="H3" s="252"/>
    </row>
    <row r="4" spans="1:8" s="27" customFormat="1" ht="21" customHeight="1">
      <c r="A4" s="23"/>
      <c r="B4" s="23"/>
      <c r="C4" s="24"/>
      <c r="D4" s="25"/>
      <c r="E4" s="24" t="s">
        <v>87</v>
      </c>
      <c r="F4" s="26" t="s">
        <v>89</v>
      </c>
      <c r="G4" s="24" t="s">
        <v>40</v>
      </c>
      <c r="H4" s="24" t="s">
        <v>58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 t="s">
        <v>57</v>
      </c>
      <c r="F5" s="31" t="s">
        <v>90</v>
      </c>
      <c r="G5" s="30" t="s">
        <v>92</v>
      </c>
      <c r="H5" s="30" t="s">
        <v>59</v>
      </c>
    </row>
    <row r="6" spans="1:8" s="27" customFormat="1" ht="21" customHeight="1">
      <c r="A6" s="32"/>
      <c r="B6" s="32"/>
      <c r="C6" s="33"/>
      <c r="D6" s="32"/>
      <c r="E6" s="34" t="s">
        <v>88</v>
      </c>
      <c r="F6" s="34" t="s">
        <v>91</v>
      </c>
      <c r="G6" s="34" t="s">
        <v>93</v>
      </c>
      <c r="H6" s="34" t="s">
        <v>94</v>
      </c>
    </row>
    <row r="7" spans="1:8" ht="17.45" customHeight="1">
      <c r="A7" s="36" t="s">
        <v>8</v>
      </c>
      <c r="C7" s="7"/>
      <c r="E7" s="7"/>
      <c r="G7" s="7"/>
      <c r="H7" s="7"/>
    </row>
    <row r="8" spans="1:8" s="22" customFormat="1" ht="17.45" customHeight="1">
      <c r="B8" s="20" t="s">
        <v>153</v>
      </c>
      <c r="C8" s="37">
        <v>0</v>
      </c>
      <c r="D8" s="22">
        <f t="shared" ref="D8:D26" si="0">SUM(E8:H8)</f>
        <v>0</v>
      </c>
      <c r="E8" s="37"/>
      <c r="F8" s="22">
        <v>0</v>
      </c>
      <c r="G8" s="37"/>
      <c r="H8" s="37"/>
    </row>
    <row r="9" spans="1:8" s="22" customFormat="1" ht="17.45" customHeight="1">
      <c r="B9" s="20" t="s">
        <v>154</v>
      </c>
      <c r="C9" s="37">
        <v>0</v>
      </c>
      <c r="D9" s="22">
        <f t="shared" si="0"/>
        <v>0</v>
      </c>
      <c r="E9" s="37"/>
      <c r="F9" s="22">
        <v>0</v>
      </c>
      <c r="G9" s="37"/>
      <c r="H9" s="37"/>
    </row>
    <row r="10" spans="1:8" s="22" customFormat="1" ht="17.45" customHeight="1">
      <c r="B10" s="206" t="s">
        <v>187</v>
      </c>
      <c r="C10" s="207">
        <v>0</v>
      </c>
      <c r="D10" s="206">
        <f t="shared" ref="D10" si="1">SUM(E10:H10)</f>
        <v>0</v>
      </c>
      <c r="E10" s="207"/>
      <c r="F10" s="206">
        <v>0</v>
      </c>
      <c r="G10" s="37"/>
      <c r="H10" s="37"/>
    </row>
    <row r="11" spans="1:8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F11" s="22">
        <v>0</v>
      </c>
      <c r="G11" s="37"/>
      <c r="H11" s="37"/>
    </row>
    <row r="12" spans="1:8" s="213" customFormat="1" ht="17.45" customHeight="1">
      <c r="B12" s="213" t="s">
        <v>155</v>
      </c>
      <c r="C12" s="214">
        <v>0</v>
      </c>
      <c r="D12" s="213">
        <f t="shared" si="0"/>
        <v>0</v>
      </c>
      <c r="E12" s="214"/>
      <c r="F12" s="213">
        <v>0</v>
      </c>
      <c r="G12" s="214"/>
      <c r="H12" s="214"/>
    </row>
    <row r="13" spans="1:8" s="22" customFormat="1" ht="17.45" customHeight="1">
      <c r="B13" s="22" t="s">
        <v>146</v>
      </c>
      <c r="C13" s="37">
        <v>0</v>
      </c>
      <c r="D13" s="22">
        <f t="shared" si="0"/>
        <v>0</v>
      </c>
      <c r="E13" s="37"/>
      <c r="F13" s="22">
        <v>0</v>
      </c>
      <c r="G13" s="37"/>
      <c r="H13" s="37"/>
    </row>
    <row r="14" spans="1:8" s="213" customFormat="1" ht="17.45" customHeight="1">
      <c r="B14" s="213" t="s">
        <v>129</v>
      </c>
      <c r="C14" s="214">
        <v>145600</v>
      </c>
      <c r="D14" s="213">
        <f t="shared" si="0"/>
        <v>145600</v>
      </c>
      <c r="E14" s="214"/>
      <c r="F14" s="213">
        <v>145600</v>
      </c>
      <c r="G14" s="214"/>
      <c r="H14" s="214"/>
    </row>
    <row r="15" spans="1:8" s="54" customFormat="1" ht="17.45" customHeight="1">
      <c r="B15" s="67" t="s">
        <v>145</v>
      </c>
      <c r="C15" s="55">
        <v>0</v>
      </c>
      <c r="D15" s="54">
        <f>SUM(E15:F15)</f>
        <v>0</v>
      </c>
      <c r="E15" s="21"/>
      <c r="F15" s="55">
        <v>0</v>
      </c>
      <c r="G15" s="21"/>
      <c r="H15" s="55"/>
    </row>
    <row r="16" spans="1:8" s="22" customFormat="1" ht="17.45" customHeight="1">
      <c r="B16" s="20" t="s">
        <v>135</v>
      </c>
      <c r="C16" s="37">
        <v>0</v>
      </c>
      <c r="D16" s="22">
        <f t="shared" si="0"/>
        <v>0</v>
      </c>
      <c r="E16" s="37"/>
      <c r="F16" s="22">
        <v>0</v>
      </c>
      <c r="G16" s="37"/>
      <c r="H16" s="37"/>
    </row>
    <row r="17" spans="2:8" s="213" customFormat="1" ht="17.45" customHeight="1">
      <c r="B17" s="213" t="s">
        <v>126</v>
      </c>
      <c r="C17" s="214">
        <v>824600</v>
      </c>
      <c r="D17" s="213">
        <f t="shared" si="0"/>
        <v>0</v>
      </c>
      <c r="E17" s="214"/>
      <c r="F17" s="213">
        <v>0</v>
      </c>
      <c r="G17" s="214"/>
      <c r="H17" s="214"/>
    </row>
    <row r="18" spans="2:8" s="22" customFormat="1" ht="17.45" customHeight="1">
      <c r="B18" s="20" t="s">
        <v>136</v>
      </c>
      <c r="C18" s="37">
        <v>20000</v>
      </c>
      <c r="D18" s="22">
        <f t="shared" si="0"/>
        <v>4422.1900000000005</v>
      </c>
      <c r="E18" s="37"/>
      <c r="F18" s="22">
        <f>3793.69+628.5</f>
        <v>4422.1900000000005</v>
      </c>
      <c r="G18" s="37"/>
      <c r="H18" s="37"/>
    </row>
    <row r="19" spans="2:8" s="22" customFormat="1" ht="17.45" customHeight="1">
      <c r="B19" s="20" t="s">
        <v>125</v>
      </c>
      <c r="C19" s="37">
        <v>0</v>
      </c>
      <c r="D19" s="22">
        <f t="shared" si="0"/>
        <v>0</v>
      </c>
      <c r="E19" s="37"/>
      <c r="F19" s="37">
        <v>0</v>
      </c>
      <c r="G19" s="37"/>
      <c r="H19" s="37"/>
    </row>
    <row r="20" spans="2:8" s="213" customFormat="1" ht="17.45" customHeight="1">
      <c r="B20" s="213" t="s">
        <v>128</v>
      </c>
      <c r="C20" s="214">
        <v>0</v>
      </c>
      <c r="D20" s="213">
        <f t="shared" si="0"/>
        <v>0</v>
      </c>
      <c r="E20" s="214"/>
      <c r="F20" s="215">
        <v>0</v>
      </c>
      <c r="G20" s="214"/>
      <c r="H20" s="214"/>
    </row>
    <row r="21" spans="2:8" s="22" customFormat="1" ht="17.45" customHeight="1">
      <c r="B21" s="20" t="s">
        <v>156</v>
      </c>
      <c r="C21" s="37">
        <v>0</v>
      </c>
      <c r="D21" s="22">
        <f t="shared" si="0"/>
        <v>0</v>
      </c>
      <c r="E21" s="37"/>
      <c r="F21" s="22">
        <v>0</v>
      </c>
      <c r="G21" s="37"/>
      <c r="H21" s="37"/>
    </row>
    <row r="22" spans="2:8" s="213" customFormat="1" ht="17.45" customHeight="1">
      <c r="B22" s="213" t="s">
        <v>144</v>
      </c>
      <c r="C22" s="214">
        <v>0</v>
      </c>
      <c r="D22" s="213">
        <f t="shared" si="0"/>
        <v>0</v>
      </c>
      <c r="E22" s="214"/>
      <c r="F22" s="213">
        <v>0</v>
      </c>
      <c r="G22" s="214"/>
      <c r="H22" s="214"/>
    </row>
    <row r="23" spans="2:8" s="22" customFormat="1" ht="17.45" customHeight="1">
      <c r="B23" s="66" t="s">
        <v>157</v>
      </c>
      <c r="C23" s="37">
        <v>0</v>
      </c>
      <c r="D23" s="22">
        <f>SUM(E23:H23)</f>
        <v>0</v>
      </c>
      <c r="E23" s="37"/>
      <c r="F23" s="22">
        <v>0</v>
      </c>
      <c r="G23" s="37"/>
      <c r="H23" s="37"/>
    </row>
    <row r="24" spans="2:8" s="22" customFormat="1" ht="17.45" customHeight="1">
      <c r="B24" s="20" t="s">
        <v>137</v>
      </c>
      <c r="C24" s="37">
        <v>0</v>
      </c>
      <c r="D24" s="22">
        <f>SUM(E24:H24)</f>
        <v>0</v>
      </c>
      <c r="E24" s="37"/>
      <c r="F24" s="22">
        <v>0</v>
      </c>
      <c r="G24" s="37"/>
      <c r="H24" s="37"/>
    </row>
    <row r="25" spans="2:8" s="213" customFormat="1" ht="17.45" customHeight="1">
      <c r="B25" s="213" t="s">
        <v>127</v>
      </c>
      <c r="C25" s="214">
        <v>1066000</v>
      </c>
      <c r="D25" s="213">
        <f>SUM(E25:H25)</f>
        <v>533000</v>
      </c>
      <c r="E25" s="214"/>
      <c r="F25" s="213">
        <v>533000</v>
      </c>
      <c r="G25" s="214"/>
      <c r="H25" s="214"/>
    </row>
    <row r="26" spans="2:8" s="22" customFormat="1" ht="17.45" customHeight="1">
      <c r="B26" s="20" t="s">
        <v>9</v>
      </c>
      <c r="C26" s="37">
        <v>0</v>
      </c>
      <c r="D26" s="22">
        <f t="shared" si="0"/>
        <v>0</v>
      </c>
      <c r="E26" s="37"/>
      <c r="F26" s="22">
        <v>0</v>
      </c>
      <c r="G26" s="37"/>
      <c r="H26" s="37"/>
    </row>
    <row r="27" spans="2:8" s="213" customFormat="1" ht="17.45" customHeight="1">
      <c r="B27" s="213" t="s">
        <v>143</v>
      </c>
      <c r="C27" s="214">
        <v>0</v>
      </c>
      <c r="D27" s="213">
        <f>SUM(E27:H27)</f>
        <v>0</v>
      </c>
      <c r="E27" s="214"/>
      <c r="F27" s="213">
        <v>0</v>
      </c>
      <c r="G27" s="214"/>
      <c r="H27" s="214"/>
    </row>
    <row r="28" spans="2:8" s="22" customFormat="1" ht="17.45" customHeight="1">
      <c r="B28" s="20" t="s">
        <v>7</v>
      </c>
      <c r="C28" s="37">
        <v>0</v>
      </c>
      <c r="D28" s="22">
        <f>SUM(E28:H28)</f>
        <v>0</v>
      </c>
      <c r="E28" s="37"/>
      <c r="F28" s="22">
        <v>0</v>
      </c>
      <c r="G28" s="37"/>
      <c r="H28" s="37"/>
    </row>
    <row r="29" spans="2:8" s="213" customFormat="1" ht="17.45" customHeight="1">
      <c r="B29" s="213" t="s">
        <v>152</v>
      </c>
      <c r="C29" s="214">
        <v>0</v>
      </c>
      <c r="D29" s="213">
        <f>SUM(E29:H29)</f>
        <v>0</v>
      </c>
      <c r="E29" s="214"/>
      <c r="F29" s="213">
        <v>0</v>
      </c>
      <c r="G29" s="214"/>
      <c r="H29" s="214"/>
    </row>
    <row r="30" spans="2:8" s="22" customFormat="1" ht="17.45" customHeight="1">
      <c r="B30" s="66" t="s">
        <v>158</v>
      </c>
      <c r="C30" s="37">
        <v>0</v>
      </c>
      <c r="D30" s="22">
        <f>SUM(E30:H30)</f>
        <v>0</v>
      </c>
      <c r="E30" s="37"/>
      <c r="F30" s="22">
        <v>0</v>
      </c>
      <c r="G30" s="37"/>
      <c r="H30" s="37"/>
    </row>
    <row r="31" spans="2:8" s="27" customFormat="1" ht="17.45" customHeight="1" thickBot="1">
      <c r="B31" s="60" t="s">
        <v>2</v>
      </c>
      <c r="C31" s="63">
        <f t="shared" ref="C31:H31" si="2">SUM(C7:C30)</f>
        <v>2056200</v>
      </c>
      <c r="D31" s="63">
        <f t="shared" si="2"/>
        <v>683022.19</v>
      </c>
      <c r="E31" s="63">
        <f t="shared" si="2"/>
        <v>0</v>
      </c>
      <c r="F31" s="63">
        <f t="shared" si="2"/>
        <v>683022.19</v>
      </c>
      <c r="G31" s="63">
        <f t="shared" si="2"/>
        <v>0</v>
      </c>
      <c r="H31" s="63">
        <f t="shared" si="2"/>
        <v>0</v>
      </c>
    </row>
    <row r="32" spans="2:8" ht="24.75" thickTop="1"/>
  </sheetData>
  <mergeCells count="3">
    <mergeCell ref="A1:H1"/>
    <mergeCell ref="A2:H2"/>
    <mergeCell ref="A3:H3"/>
  </mergeCells>
  <phoneticPr fontId="13" type="noConversion"/>
  <pageMargins left="0.74803149606299213" right="0.27559055118110237" top="0.55118110236220474" bottom="0" header="0.51181102362204722" footer="0.51181102362204722"/>
  <pageSetup paperSize="9" orientation="landscape" horizontalDpi="180" verticalDpi="18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8"/>
  <dimension ref="A1:H34"/>
  <sheetViews>
    <sheetView workbookViewId="0">
      <selection activeCell="A2" sqref="A2:H2"/>
    </sheetView>
  </sheetViews>
  <sheetFormatPr defaultRowHeight="24"/>
  <cols>
    <col min="1" max="1" width="1.875" style="6" customWidth="1"/>
    <col min="2" max="2" width="29.75" style="6" customWidth="1"/>
    <col min="3" max="3" width="15.75" style="6" customWidth="1"/>
    <col min="4" max="4" width="16.25" style="6" customWidth="1"/>
    <col min="5" max="5" width="18.25" style="6" customWidth="1"/>
    <col min="6" max="6" width="16.375" style="6" customWidth="1"/>
    <col min="7" max="7" width="17" style="6" customWidth="1"/>
    <col min="8" max="8" width="15.125" style="6" customWidth="1"/>
    <col min="9" max="16384" width="9" style="6"/>
  </cols>
  <sheetData>
    <row r="1" spans="1:8" s="4" customFormat="1" ht="21" customHeight="1">
      <c r="A1" s="251" t="s">
        <v>165</v>
      </c>
      <c r="B1" s="251"/>
      <c r="C1" s="251"/>
      <c r="D1" s="251"/>
      <c r="E1" s="251"/>
      <c r="F1" s="251"/>
      <c r="G1" s="251"/>
      <c r="H1" s="251"/>
    </row>
    <row r="2" spans="1:8" s="4" customFormat="1" ht="21" customHeight="1">
      <c r="A2" s="251" t="s">
        <v>169</v>
      </c>
      <c r="B2" s="251"/>
      <c r="C2" s="251"/>
      <c r="D2" s="251"/>
      <c r="E2" s="251"/>
      <c r="F2" s="251"/>
      <c r="G2" s="251"/>
      <c r="H2" s="251"/>
    </row>
    <row r="3" spans="1:8" s="4" customFormat="1" ht="21" customHeight="1">
      <c r="A3" s="252" t="str">
        <f>สงบ!A3</f>
        <v>ตั้งแต่วันที่    1   ตุลาคม   2555   ถึงวันที่   31  มกราคม   2556</v>
      </c>
      <c r="B3" s="252"/>
      <c r="C3" s="252"/>
      <c r="D3" s="252"/>
      <c r="E3" s="252"/>
      <c r="F3" s="252"/>
      <c r="G3" s="252"/>
      <c r="H3" s="252"/>
    </row>
    <row r="4" spans="1:8" s="27" customFormat="1" ht="21" customHeight="1">
      <c r="A4" s="23"/>
      <c r="B4" s="23"/>
      <c r="C4" s="24"/>
      <c r="D4" s="25"/>
      <c r="E4" s="24" t="s">
        <v>87</v>
      </c>
      <c r="F4" s="25"/>
      <c r="G4" s="26" t="s">
        <v>97</v>
      </c>
      <c r="H4" s="24" t="s">
        <v>56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 t="s">
        <v>60</v>
      </c>
      <c r="F5" s="29" t="s">
        <v>55</v>
      </c>
      <c r="G5" s="31" t="s">
        <v>98</v>
      </c>
      <c r="H5" s="30" t="s">
        <v>4</v>
      </c>
    </row>
    <row r="6" spans="1:8" s="27" customFormat="1" ht="21" customHeight="1">
      <c r="A6" s="32"/>
      <c r="B6" s="32"/>
      <c r="C6" s="33"/>
      <c r="D6" s="32"/>
      <c r="E6" s="34" t="s">
        <v>96</v>
      </c>
      <c r="F6" s="35" t="s">
        <v>95</v>
      </c>
      <c r="G6" s="34" t="s">
        <v>99</v>
      </c>
      <c r="H6" s="34" t="s">
        <v>100</v>
      </c>
    </row>
    <row r="7" spans="1:8" ht="17.45" customHeight="1">
      <c r="A7" s="36" t="s">
        <v>8</v>
      </c>
      <c r="C7" s="7"/>
      <c r="E7" s="7"/>
      <c r="G7" s="7"/>
      <c r="H7" s="7"/>
    </row>
    <row r="8" spans="1:8" s="22" customFormat="1" ht="17.45" customHeight="1">
      <c r="B8" s="20" t="s">
        <v>153</v>
      </c>
      <c r="C8" s="37">
        <v>0</v>
      </c>
      <c r="D8" s="22">
        <f t="shared" ref="D8:D16" si="0">SUM(E8:H8)</f>
        <v>0</v>
      </c>
      <c r="E8" s="37"/>
      <c r="G8" s="37">
        <v>0</v>
      </c>
      <c r="H8" s="37"/>
    </row>
    <row r="9" spans="1:8" s="22" customFormat="1" ht="17.45" customHeight="1">
      <c r="B9" s="20" t="s">
        <v>154</v>
      </c>
      <c r="C9" s="37">
        <v>0</v>
      </c>
      <c r="D9" s="22">
        <f t="shared" si="0"/>
        <v>0</v>
      </c>
      <c r="E9" s="37"/>
      <c r="G9" s="37">
        <v>0</v>
      </c>
      <c r="H9" s="37"/>
    </row>
    <row r="10" spans="1:8" s="206" customFormat="1" ht="17.45" customHeight="1">
      <c r="B10" s="206" t="s">
        <v>187</v>
      </c>
      <c r="C10" s="208">
        <v>0</v>
      </c>
      <c r="D10" s="206">
        <f t="shared" ref="D10" si="1">SUM(E10:H10)</f>
        <v>0</v>
      </c>
      <c r="E10" s="208"/>
      <c r="G10" s="208">
        <v>0</v>
      </c>
      <c r="H10" s="208"/>
    </row>
    <row r="11" spans="1:8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G11" s="37">
        <v>0</v>
      </c>
      <c r="H11" s="37"/>
    </row>
    <row r="12" spans="1:8" s="213" customFormat="1" ht="17.45" customHeight="1">
      <c r="B12" s="213" t="s">
        <v>155</v>
      </c>
      <c r="C12" s="214">
        <v>0</v>
      </c>
      <c r="D12" s="213">
        <f t="shared" si="0"/>
        <v>0</v>
      </c>
      <c r="E12" s="214"/>
      <c r="G12" s="214">
        <v>0</v>
      </c>
      <c r="H12" s="214"/>
    </row>
    <row r="13" spans="1:8" s="22" customFormat="1" ht="17.45" customHeight="1">
      <c r="B13" s="22" t="s">
        <v>146</v>
      </c>
      <c r="C13" s="37">
        <v>40000</v>
      </c>
      <c r="D13" s="22">
        <f t="shared" si="0"/>
        <v>17500</v>
      </c>
      <c r="E13" s="37"/>
      <c r="G13" s="37">
        <v>17500</v>
      </c>
      <c r="H13" s="37"/>
    </row>
    <row r="14" spans="1:8" s="213" customFormat="1" ht="17.45" customHeight="1">
      <c r="B14" s="213" t="s">
        <v>129</v>
      </c>
      <c r="C14" s="214">
        <v>0</v>
      </c>
      <c r="D14" s="213">
        <f t="shared" si="0"/>
        <v>0</v>
      </c>
      <c r="E14" s="214"/>
      <c r="G14" s="214">
        <v>0</v>
      </c>
      <c r="H14" s="214"/>
    </row>
    <row r="15" spans="1:8" s="54" customFormat="1" ht="17.45" customHeight="1">
      <c r="B15" s="67" t="s">
        <v>145</v>
      </c>
      <c r="C15" s="55">
        <v>0</v>
      </c>
      <c r="D15" s="54">
        <f>SUM(E15:F15)</f>
        <v>0</v>
      </c>
      <c r="E15" s="21"/>
      <c r="F15" s="55"/>
      <c r="G15" s="21">
        <v>0</v>
      </c>
      <c r="H15" s="55"/>
    </row>
    <row r="16" spans="1:8" s="22" customFormat="1" ht="17.45" customHeight="1">
      <c r="B16" s="20" t="s">
        <v>135</v>
      </c>
      <c r="C16" s="37">
        <v>50000</v>
      </c>
      <c r="D16" s="22">
        <f t="shared" si="0"/>
        <v>0</v>
      </c>
      <c r="E16" s="37"/>
      <c r="G16" s="37">
        <v>0</v>
      </c>
      <c r="H16" s="37"/>
    </row>
    <row r="17" spans="2:8" s="213" customFormat="1" ht="17.45" customHeight="1">
      <c r="B17" s="213" t="s">
        <v>126</v>
      </c>
      <c r="C17" s="214">
        <v>0</v>
      </c>
      <c r="D17" s="213">
        <f t="shared" ref="D17:D30" si="2">SUM(E17:H17)</f>
        <v>0</v>
      </c>
      <c r="E17" s="214"/>
      <c r="G17" s="214">
        <v>0</v>
      </c>
      <c r="H17" s="214"/>
    </row>
    <row r="18" spans="2:8" s="22" customFormat="1" ht="17.45" customHeight="1">
      <c r="B18" s="20" t="s">
        <v>136</v>
      </c>
      <c r="C18" s="37">
        <v>0</v>
      </c>
      <c r="D18" s="22">
        <f t="shared" si="2"/>
        <v>0</v>
      </c>
      <c r="E18" s="37"/>
      <c r="G18" s="37">
        <v>0</v>
      </c>
      <c r="H18" s="37"/>
    </row>
    <row r="19" spans="2:8" s="22" customFormat="1" ht="17.45" customHeight="1">
      <c r="B19" s="20" t="s">
        <v>125</v>
      </c>
      <c r="C19" s="37">
        <v>0</v>
      </c>
      <c r="D19" s="22">
        <f t="shared" si="2"/>
        <v>0</v>
      </c>
      <c r="E19" s="37"/>
      <c r="F19" s="37"/>
      <c r="G19" s="37">
        <v>0</v>
      </c>
      <c r="H19" s="37"/>
    </row>
    <row r="20" spans="2:8" s="213" customFormat="1" ht="17.45" customHeight="1">
      <c r="B20" s="213" t="s">
        <v>128</v>
      </c>
      <c r="C20" s="214">
        <v>0</v>
      </c>
      <c r="D20" s="213">
        <f t="shared" si="2"/>
        <v>0</v>
      </c>
      <c r="E20" s="214"/>
      <c r="F20" s="215"/>
      <c r="G20" s="214">
        <v>0</v>
      </c>
      <c r="H20" s="214"/>
    </row>
    <row r="21" spans="2:8" s="22" customFormat="1" ht="17.45" customHeight="1">
      <c r="B21" s="20" t="s">
        <v>156</v>
      </c>
      <c r="C21" s="37">
        <v>0</v>
      </c>
      <c r="D21" s="22">
        <f t="shared" si="2"/>
        <v>0</v>
      </c>
      <c r="E21" s="37"/>
      <c r="G21" s="37">
        <v>0</v>
      </c>
      <c r="H21" s="37"/>
    </row>
    <row r="22" spans="2:8" s="213" customFormat="1" ht="17.45" customHeight="1">
      <c r="B22" s="213" t="s">
        <v>144</v>
      </c>
      <c r="C22" s="214">
        <v>0</v>
      </c>
      <c r="D22" s="213">
        <f t="shared" si="2"/>
        <v>0</v>
      </c>
      <c r="E22" s="214"/>
      <c r="G22" s="214">
        <v>0</v>
      </c>
      <c r="H22" s="214"/>
    </row>
    <row r="23" spans="2:8" s="22" customFormat="1" ht="17.45" customHeight="1">
      <c r="B23" s="66" t="s">
        <v>157</v>
      </c>
      <c r="C23" s="37">
        <v>0</v>
      </c>
      <c r="D23" s="22">
        <f t="shared" si="2"/>
        <v>0</v>
      </c>
      <c r="E23" s="37"/>
      <c r="G23" s="37">
        <v>0</v>
      </c>
      <c r="H23" s="37"/>
    </row>
    <row r="24" spans="2:8" s="22" customFormat="1" ht="17.45" customHeight="1">
      <c r="B24" s="20" t="s">
        <v>137</v>
      </c>
      <c r="C24" s="37">
        <v>0</v>
      </c>
      <c r="D24" s="22">
        <f>SUM(E24:H24)</f>
        <v>0</v>
      </c>
      <c r="E24" s="37"/>
      <c r="G24" s="37">
        <v>0</v>
      </c>
      <c r="H24" s="37"/>
    </row>
    <row r="25" spans="2:8" s="213" customFormat="1" ht="17.45" customHeight="1">
      <c r="B25" s="213" t="s">
        <v>127</v>
      </c>
      <c r="C25" s="214">
        <v>0</v>
      </c>
      <c r="D25" s="213">
        <f>SUM(E25:H25)</f>
        <v>0</v>
      </c>
      <c r="E25" s="214"/>
      <c r="G25" s="214">
        <v>0</v>
      </c>
      <c r="H25" s="214"/>
    </row>
    <row r="26" spans="2:8" s="22" customFormat="1" ht="17.45" customHeight="1">
      <c r="B26" s="20" t="s">
        <v>9</v>
      </c>
      <c r="C26" s="37">
        <v>0</v>
      </c>
      <c r="D26" s="22">
        <f t="shared" si="2"/>
        <v>0</v>
      </c>
      <c r="E26" s="37"/>
      <c r="G26" s="37">
        <v>0</v>
      </c>
      <c r="H26" s="37"/>
    </row>
    <row r="27" spans="2:8" s="213" customFormat="1" ht="17.45" customHeight="1">
      <c r="B27" s="213" t="s">
        <v>143</v>
      </c>
      <c r="C27" s="214">
        <v>0</v>
      </c>
      <c r="D27" s="213">
        <f>SUM(E27:H27)</f>
        <v>0</v>
      </c>
      <c r="E27" s="214"/>
      <c r="G27" s="214">
        <v>0</v>
      </c>
      <c r="H27" s="214"/>
    </row>
    <row r="28" spans="2:8" s="22" customFormat="1" ht="17.45" customHeight="1">
      <c r="B28" s="20" t="s">
        <v>7</v>
      </c>
      <c r="C28" s="37">
        <v>0</v>
      </c>
      <c r="D28" s="22">
        <f>SUM(E28:H28)</f>
        <v>0</v>
      </c>
      <c r="E28" s="37"/>
      <c r="G28" s="37">
        <v>0</v>
      </c>
      <c r="H28" s="37"/>
    </row>
    <row r="29" spans="2:8" s="213" customFormat="1" ht="17.45" customHeight="1">
      <c r="B29" s="213" t="s">
        <v>152</v>
      </c>
      <c r="C29" s="214">
        <v>0</v>
      </c>
      <c r="D29" s="213">
        <f>SUM(E29:H29)</f>
        <v>0</v>
      </c>
      <c r="E29" s="214"/>
      <c r="G29" s="214">
        <v>0</v>
      </c>
      <c r="H29" s="214"/>
    </row>
    <row r="30" spans="2:8" s="22" customFormat="1" ht="17.45" customHeight="1">
      <c r="B30" s="66" t="s">
        <v>158</v>
      </c>
      <c r="C30" s="37">
        <v>0</v>
      </c>
      <c r="D30" s="22">
        <f t="shared" si="2"/>
        <v>0</v>
      </c>
      <c r="E30" s="37"/>
      <c r="G30" s="37">
        <v>0</v>
      </c>
      <c r="H30" s="37"/>
    </row>
    <row r="31" spans="2:8" s="27" customFormat="1" ht="17.45" customHeight="1" thickBot="1">
      <c r="B31" s="60" t="s">
        <v>2</v>
      </c>
      <c r="C31" s="63">
        <f>SUM(C8:C30)</f>
        <v>90000</v>
      </c>
      <c r="D31" s="63">
        <f>SUM(D7:D30)</f>
        <v>17500</v>
      </c>
      <c r="E31" s="63">
        <f>SUM(E7:E30)</f>
        <v>0</v>
      </c>
      <c r="F31" s="63">
        <f>SUM(F7:F30)</f>
        <v>0</v>
      </c>
      <c r="G31" s="63">
        <f>SUM(G7:G30)</f>
        <v>17500</v>
      </c>
      <c r="H31" s="63">
        <f>SUM(H7:H30)</f>
        <v>0</v>
      </c>
    </row>
    <row r="32" spans="2:8" s="22" customFormat="1" ht="24.75" thickTop="1"/>
    <row r="33" s="22" customFormat="1"/>
    <row r="34" s="22" customFormat="1"/>
  </sheetData>
  <mergeCells count="3">
    <mergeCell ref="A1:H1"/>
    <mergeCell ref="A2:H2"/>
    <mergeCell ref="A3:H3"/>
  </mergeCells>
  <phoneticPr fontId="13" type="noConversion"/>
  <pageMargins left="0.74803149606299213" right="0.27559055118110237" top="0.55118110236220474" bottom="0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37"/>
  <dimension ref="A1:H32"/>
  <sheetViews>
    <sheetView workbookViewId="0">
      <selection activeCell="B11" sqref="B11"/>
    </sheetView>
  </sheetViews>
  <sheetFormatPr defaultRowHeight="24"/>
  <cols>
    <col min="1" max="1" width="1.875" style="6" customWidth="1"/>
    <col min="2" max="2" width="30" style="6" customWidth="1"/>
    <col min="3" max="3" width="18.5" style="6" customWidth="1"/>
    <col min="4" max="4" width="18.375" style="6" customWidth="1"/>
    <col min="5" max="5" width="22.25" style="6" customWidth="1"/>
    <col min="6" max="6" width="21.25" style="6" customWidth="1"/>
    <col min="7" max="16384" width="9" style="6"/>
  </cols>
  <sheetData>
    <row r="1" spans="1:8" s="4" customFormat="1" ht="21" customHeight="1">
      <c r="A1" s="251" t="s">
        <v>165</v>
      </c>
      <c r="B1" s="251"/>
      <c r="C1" s="251"/>
      <c r="D1" s="251"/>
      <c r="E1" s="251"/>
      <c r="F1" s="251"/>
    </row>
    <row r="2" spans="1:8" s="4" customFormat="1" ht="21" customHeight="1">
      <c r="A2" s="251" t="s">
        <v>170</v>
      </c>
      <c r="B2" s="251"/>
      <c r="C2" s="251"/>
      <c r="D2" s="251"/>
      <c r="E2" s="251"/>
      <c r="F2" s="251"/>
    </row>
    <row r="3" spans="1:8" s="4" customFormat="1" ht="21" customHeight="1">
      <c r="A3" s="252" t="str">
        <f>เคหะชุมชน!B3</f>
        <v>ตั้งแต่วันที่    1   ตุลาคม   2555   ถึงวันที่   31  มกราคม   2556</v>
      </c>
      <c r="B3" s="252"/>
      <c r="C3" s="252"/>
      <c r="D3" s="252"/>
      <c r="E3" s="252"/>
      <c r="F3" s="252"/>
    </row>
    <row r="4" spans="1:8" s="27" customFormat="1" ht="21" customHeight="1">
      <c r="A4" s="23"/>
      <c r="B4" s="23"/>
      <c r="C4" s="24"/>
      <c r="D4" s="25"/>
      <c r="E4" s="24" t="s">
        <v>110</v>
      </c>
      <c r="F4" s="24" t="s">
        <v>123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 t="s">
        <v>121</v>
      </c>
      <c r="F5" s="30" t="s">
        <v>121</v>
      </c>
    </row>
    <row r="6" spans="1:8" s="27" customFormat="1" ht="21" customHeight="1">
      <c r="A6" s="32"/>
      <c r="B6" s="32"/>
      <c r="C6" s="33"/>
      <c r="D6" s="32"/>
      <c r="E6" s="34" t="s">
        <v>122</v>
      </c>
      <c r="F6" s="34" t="s">
        <v>124</v>
      </c>
    </row>
    <row r="7" spans="1:8" ht="17.45" customHeight="1">
      <c r="A7" s="36" t="s">
        <v>8</v>
      </c>
      <c r="C7" s="7"/>
      <c r="E7" s="7"/>
      <c r="F7" s="7"/>
    </row>
    <row r="8" spans="1:8" s="22" customFormat="1" ht="17.45" customHeight="1">
      <c r="B8" s="20" t="s">
        <v>153</v>
      </c>
      <c r="C8" s="37">
        <v>0</v>
      </c>
      <c r="D8" s="22">
        <f>SUM(E8:F8)</f>
        <v>0</v>
      </c>
      <c r="E8" s="37"/>
      <c r="F8" s="37"/>
    </row>
    <row r="9" spans="1:8" s="22" customFormat="1" ht="17.45" customHeight="1">
      <c r="B9" s="20" t="s">
        <v>154</v>
      </c>
      <c r="C9" s="37">
        <v>0</v>
      </c>
      <c r="D9" s="22">
        <f t="shared" ref="D9:D26" si="0">SUM(E9:F9)</f>
        <v>0</v>
      </c>
      <c r="E9" s="37"/>
      <c r="F9" s="37"/>
    </row>
    <row r="10" spans="1:8" s="206" customFormat="1" ht="17.45" customHeight="1">
      <c r="B10" s="206" t="s">
        <v>187</v>
      </c>
      <c r="C10" s="208">
        <v>0</v>
      </c>
      <c r="D10" s="206">
        <f t="shared" ref="D10" si="1">SUM(E10:F10)</f>
        <v>0</v>
      </c>
      <c r="E10" s="208"/>
      <c r="F10" s="208"/>
    </row>
    <row r="11" spans="1:8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F11" s="37"/>
    </row>
    <row r="12" spans="1:8" s="213" customFormat="1" ht="17.45" customHeight="1">
      <c r="B12" s="213" t="s">
        <v>155</v>
      </c>
      <c r="C12" s="214">
        <v>0</v>
      </c>
      <c r="D12" s="213">
        <f t="shared" si="0"/>
        <v>0</v>
      </c>
      <c r="E12" s="214"/>
      <c r="F12" s="214"/>
      <c r="H12" s="215"/>
    </row>
    <row r="13" spans="1:8" s="22" customFormat="1" ht="17.45" customHeight="1">
      <c r="B13" s="22" t="s">
        <v>146</v>
      </c>
      <c r="C13" s="37">
        <v>0</v>
      </c>
      <c r="D13" s="22">
        <f t="shared" si="0"/>
        <v>0</v>
      </c>
      <c r="E13" s="37"/>
      <c r="F13" s="37">
        <v>0</v>
      </c>
      <c r="H13" s="38"/>
    </row>
    <row r="14" spans="1:8" s="213" customFormat="1" ht="17.45" customHeight="1">
      <c r="B14" s="213" t="s">
        <v>129</v>
      </c>
      <c r="C14" s="214">
        <v>0</v>
      </c>
      <c r="D14" s="213">
        <f t="shared" si="0"/>
        <v>0</v>
      </c>
      <c r="E14" s="214"/>
      <c r="F14" s="214">
        <v>0</v>
      </c>
      <c r="H14" s="215"/>
    </row>
    <row r="15" spans="1:8" s="54" customFormat="1" ht="17.45" customHeight="1">
      <c r="B15" s="67" t="s">
        <v>145</v>
      </c>
      <c r="C15" s="194">
        <v>0</v>
      </c>
      <c r="D15" s="67">
        <f>SUM(E15:F15)</f>
        <v>0</v>
      </c>
      <c r="E15" s="195">
        <v>0</v>
      </c>
      <c r="F15" s="194">
        <v>0</v>
      </c>
      <c r="G15" s="57"/>
      <c r="H15" s="58"/>
    </row>
    <row r="16" spans="1:8" s="22" customFormat="1" ht="17.45" customHeight="1">
      <c r="B16" s="20" t="s">
        <v>135</v>
      </c>
      <c r="C16" s="37">
        <v>0</v>
      </c>
      <c r="D16" s="22">
        <f t="shared" si="0"/>
        <v>0</v>
      </c>
      <c r="E16" s="37"/>
      <c r="F16" s="37"/>
      <c r="H16" s="38"/>
    </row>
    <row r="17" spans="2:8" s="213" customFormat="1" ht="17.45" customHeight="1">
      <c r="B17" s="213" t="s">
        <v>126</v>
      </c>
      <c r="C17" s="214">
        <v>0</v>
      </c>
      <c r="D17" s="213">
        <f t="shared" si="0"/>
        <v>0</v>
      </c>
      <c r="E17" s="214"/>
      <c r="F17" s="214"/>
      <c r="H17" s="215"/>
    </row>
    <row r="18" spans="2:8" s="22" customFormat="1" ht="17.45" customHeight="1">
      <c r="B18" s="20" t="s">
        <v>136</v>
      </c>
      <c r="C18" s="37">
        <v>0</v>
      </c>
      <c r="D18" s="22">
        <f t="shared" si="0"/>
        <v>0</v>
      </c>
      <c r="E18" s="37"/>
      <c r="F18" s="37"/>
      <c r="H18" s="38"/>
    </row>
    <row r="19" spans="2:8" s="22" customFormat="1" ht="17.45" customHeight="1">
      <c r="B19" s="20" t="s">
        <v>125</v>
      </c>
      <c r="C19" s="37">
        <v>0</v>
      </c>
      <c r="D19" s="22">
        <f t="shared" si="0"/>
        <v>0</v>
      </c>
      <c r="E19" s="37"/>
      <c r="F19" s="37"/>
      <c r="H19" s="38"/>
    </row>
    <row r="20" spans="2:8" s="213" customFormat="1" ht="17.45" customHeight="1">
      <c r="B20" s="213" t="s">
        <v>128</v>
      </c>
      <c r="C20" s="214">
        <v>0</v>
      </c>
      <c r="D20" s="213">
        <f t="shared" si="0"/>
        <v>0</v>
      </c>
      <c r="E20" s="214"/>
      <c r="F20" s="214"/>
      <c r="H20" s="215"/>
    </row>
    <row r="21" spans="2:8" s="22" customFormat="1" ht="17.45" customHeight="1">
      <c r="B21" s="20" t="s">
        <v>156</v>
      </c>
      <c r="C21" s="37">
        <v>0</v>
      </c>
      <c r="D21" s="22">
        <f t="shared" si="0"/>
        <v>0</v>
      </c>
      <c r="E21" s="37"/>
      <c r="F21" s="37"/>
      <c r="H21" s="38"/>
    </row>
    <row r="22" spans="2:8" s="213" customFormat="1" ht="17.45" customHeight="1">
      <c r="B22" s="213" t="s">
        <v>144</v>
      </c>
      <c r="C22" s="214">
        <v>0</v>
      </c>
      <c r="D22" s="213">
        <f t="shared" si="0"/>
        <v>0</v>
      </c>
      <c r="E22" s="214"/>
      <c r="F22" s="214"/>
      <c r="H22" s="215"/>
    </row>
    <row r="23" spans="2:8" s="22" customFormat="1" ht="17.45" customHeight="1">
      <c r="B23" s="66" t="s">
        <v>157</v>
      </c>
      <c r="C23" s="37">
        <v>0</v>
      </c>
      <c r="D23" s="22">
        <f t="shared" si="0"/>
        <v>0</v>
      </c>
      <c r="E23" s="37"/>
      <c r="F23" s="37"/>
    </row>
    <row r="24" spans="2:8" s="22" customFormat="1" ht="17.45" customHeight="1">
      <c r="B24" s="20" t="s">
        <v>137</v>
      </c>
      <c r="C24" s="37">
        <v>0</v>
      </c>
      <c r="D24" s="22">
        <f>SUM(E24:F24)</f>
        <v>0</v>
      </c>
      <c r="E24" s="37"/>
      <c r="F24" s="37"/>
    </row>
    <row r="25" spans="2:8" s="213" customFormat="1" ht="17.45" customHeight="1">
      <c r="B25" s="213" t="s">
        <v>127</v>
      </c>
      <c r="C25" s="214">
        <v>0</v>
      </c>
      <c r="D25" s="213">
        <f>SUM(E25:F25)</f>
        <v>0</v>
      </c>
      <c r="E25" s="214"/>
      <c r="F25" s="214">
        <v>0</v>
      </c>
    </row>
    <row r="26" spans="2:8" s="22" customFormat="1" ht="17.45" customHeight="1">
      <c r="B26" s="20" t="s">
        <v>9</v>
      </c>
      <c r="C26" s="37">
        <v>0</v>
      </c>
      <c r="D26" s="22">
        <f t="shared" si="0"/>
        <v>0</v>
      </c>
      <c r="E26" s="37"/>
      <c r="F26" s="37"/>
    </row>
    <row r="27" spans="2:8" s="213" customFormat="1" ht="17.45" customHeight="1">
      <c r="B27" s="213" t="s">
        <v>143</v>
      </c>
      <c r="C27" s="214">
        <v>0</v>
      </c>
      <c r="D27" s="213">
        <f>SUM(E27:F27)</f>
        <v>0</v>
      </c>
      <c r="E27" s="214"/>
      <c r="F27" s="214"/>
    </row>
    <row r="28" spans="2:8" s="22" customFormat="1" ht="17.45" customHeight="1">
      <c r="B28" s="20" t="s">
        <v>7</v>
      </c>
      <c r="C28" s="37">
        <v>0</v>
      </c>
      <c r="D28" s="22">
        <f>SUM(E28:F28)</f>
        <v>0</v>
      </c>
      <c r="E28" s="37"/>
      <c r="F28" s="37"/>
    </row>
    <row r="29" spans="2:8" s="213" customFormat="1" ht="17.45" customHeight="1">
      <c r="B29" s="213" t="s">
        <v>152</v>
      </c>
      <c r="C29" s="214">
        <v>0</v>
      </c>
      <c r="D29" s="213">
        <f>SUM(E29:F29)</f>
        <v>0</v>
      </c>
      <c r="E29" s="214"/>
      <c r="F29" s="214"/>
    </row>
    <row r="30" spans="2:8" s="22" customFormat="1" ht="17.45" customHeight="1">
      <c r="B30" s="66" t="s">
        <v>158</v>
      </c>
      <c r="C30" s="37">
        <v>0</v>
      </c>
      <c r="D30" s="22">
        <f>SUM(E30:F30)</f>
        <v>0</v>
      </c>
      <c r="E30" s="37"/>
      <c r="F30" s="37"/>
    </row>
    <row r="31" spans="2:8" s="27" customFormat="1" ht="17.45" customHeight="1" thickBot="1">
      <c r="B31" s="60" t="s">
        <v>2</v>
      </c>
      <c r="C31" s="63">
        <f>SUM(C8:C30)</f>
        <v>0</v>
      </c>
      <c r="D31" s="63">
        <f>SUM(D8:D30)</f>
        <v>0</v>
      </c>
      <c r="E31" s="63">
        <f>SUM(E8:E30)</f>
        <v>0</v>
      </c>
      <c r="F31" s="63">
        <f>SUM(F8:F30)</f>
        <v>0</v>
      </c>
    </row>
    <row r="32" spans="2:8" ht="24.75" thickTop="1"/>
  </sheetData>
  <mergeCells count="3">
    <mergeCell ref="A1:F1"/>
    <mergeCell ref="A2:F2"/>
    <mergeCell ref="A3:F3"/>
  </mergeCells>
  <phoneticPr fontId="13" type="noConversion"/>
  <pageMargins left="1.1417322834645669" right="0.74803149606299213" top="0.59055118110236227" bottom="0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9"/>
  <dimension ref="A1:I32"/>
  <sheetViews>
    <sheetView topLeftCell="B1" workbookViewId="0">
      <selection activeCell="B2" sqref="B2:I2"/>
    </sheetView>
  </sheetViews>
  <sheetFormatPr defaultRowHeight="24"/>
  <cols>
    <col min="1" max="1" width="1.875" style="6" customWidth="1"/>
    <col min="2" max="2" width="35.25" style="6" customWidth="1"/>
    <col min="3" max="3" width="13.125" style="6" customWidth="1"/>
    <col min="4" max="4" width="12.625" style="6" customWidth="1"/>
    <col min="5" max="5" width="15.375" style="6" customWidth="1"/>
    <col min="6" max="6" width="15" style="6" customWidth="1"/>
    <col min="7" max="7" width="15.25" style="6" customWidth="1"/>
    <col min="8" max="8" width="14.625" style="6" customWidth="1"/>
    <col min="9" max="9" width="11.625" style="6" customWidth="1"/>
    <col min="10" max="10" width="7.5" style="6" customWidth="1"/>
    <col min="11" max="16384" width="9" style="6"/>
  </cols>
  <sheetData>
    <row r="1" spans="1:9" s="4" customFormat="1" ht="21" customHeight="1">
      <c r="B1" s="251" t="s">
        <v>165</v>
      </c>
      <c r="C1" s="251"/>
      <c r="D1" s="251"/>
      <c r="E1" s="251"/>
      <c r="F1" s="251"/>
      <c r="G1" s="251"/>
      <c r="H1" s="251"/>
      <c r="I1" s="251"/>
    </row>
    <row r="2" spans="1:9" s="4" customFormat="1" ht="21" customHeight="1">
      <c r="B2" s="251" t="s">
        <v>171</v>
      </c>
      <c r="C2" s="251"/>
      <c r="D2" s="251"/>
      <c r="E2" s="251"/>
      <c r="F2" s="251"/>
      <c r="G2" s="251"/>
      <c r="H2" s="251"/>
      <c r="I2" s="251"/>
    </row>
    <row r="3" spans="1:9" s="4" customFormat="1" ht="21" customHeight="1">
      <c r="B3" s="252" t="str">
        <f>ศึกษา!A3</f>
        <v>ตั้งแต่วันที่    1   ตุลาคม   2555   ถึงวันที่   31  มกราคม   2556</v>
      </c>
      <c r="C3" s="252"/>
      <c r="D3" s="252"/>
      <c r="E3" s="252"/>
      <c r="F3" s="252"/>
      <c r="G3" s="252"/>
      <c r="H3" s="252"/>
      <c r="I3" s="252"/>
    </row>
    <row r="4" spans="1:9" s="27" customFormat="1" ht="21" customHeight="1">
      <c r="A4" s="23"/>
      <c r="B4" s="23"/>
      <c r="C4" s="24"/>
      <c r="D4" s="25"/>
      <c r="E4" s="24" t="s">
        <v>87</v>
      </c>
      <c r="F4" s="25" t="s">
        <v>41</v>
      </c>
      <c r="G4" s="123" t="s">
        <v>42</v>
      </c>
      <c r="H4" s="24" t="s">
        <v>105</v>
      </c>
      <c r="I4" s="24" t="s">
        <v>43</v>
      </c>
    </row>
    <row r="5" spans="1:9" s="27" customFormat="1" ht="21" customHeight="1">
      <c r="A5" s="28"/>
      <c r="B5" s="29" t="s">
        <v>0</v>
      </c>
      <c r="C5" s="30" t="s">
        <v>1</v>
      </c>
      <c r="D5" s="29" t="s">
        <v>2</v>
      </c>
      <c r="E5" s="39" t="s">
        <v>101</v>
      </c>
      <c r="F5" s="29"/>
      <c r="G5" s="30"/>
      <c r="H5" s="31" t="s">
        <v>106</v>
      </c>
      <c r="I5" s="30" t="s">
        <v>44</v>
      </c>
    </row>
    <row r="6" spans="1:9" s="27" customFormat="1" ht="21" customHeight="1">
      <c r="A6" s="32"/>
      <c r="B6" s="32"/>
      <c r="C6" s="33"/>
      <c r="D6" s="32"/>
      <c r="E6" s="34" t="s">
        <v>102</v>
      </c>
      <c r="F6" s="35" t="s">
        <v>103</v>
      </c>
      <c r="G6" s="34" t="s">
        <v>104</v>
      </c>
      <c r="H6" s="34" t="s">
        <v>107</v>
      </c>
      <c r="I6" s="34" t="s">
        <v>108</v>
      </c>
    </row>
    <row r="7" spans="1:9" ht="17.45" customHeight="1">
      <c r="A7" s="36" t="s">
        <v>8</v>
      </c>
      <c r="C7" s="7"/>
      <c r="E7" s="7"/>
      <c r="G7" s="7"/>
      <c r="H7" s="7"/>
      <c r="I7" s="7"/>
    </row>
    <row r="8" spans="1:9" s="22" customFormat="1" ht="17.45" customHeight="1">
      <c r="B8" s="20" t="s">
        <v>153</v>
      </c>
      <c r="C8" s="37">
        <v>0</v>
      </c>
      <c r="D8" s="22">
        <f>SUM(E8:I8)</f>
        <v>0</v>
      </c>
      <c r="E8" s="37">
        <v>0</v>
      </c>
      <c r="F8" s="22">
        <v>0</v>
      </c>
      <c r="G8" s="37"/>
      <c r="H8" s="37">
        <v>0</v>
      </c>
      <c r="I8" s="37"/>
    </row>
    <row r="9" spans="1:9" s="22" customFormat="1" ht="17.45" customHeight="1">
      <c r="B9" s="20" t="s">
        <v>154</v>
      </c>
      <c r="C9" s="37">
        <v>873780</v>
      </c>
      <c r="D9" s="22">
        <f t="shared" ref="D9:D30" si="0">SUM(E9:I9)</f>
        <v>257420</v>
      </c>
      <c r="E9" s="37">
        <f>193065+64355</f>
        <v>257420</v>
      </c>
      <c r="F9" s="22">
        <v>0</v>
      </c>
      <c r="G9" s="37"/>
      <c r="H9" s="37">
        <v>0</v>
      </c>
      <c r="I9" s="37"/>
    </row>
    <row r="10" spans="1:9" s="206" customFormat="1" ht="17.45" customHeight="1">
      <c r="B10" s="206" t="s">
        <v>187</v>
      </c>
      <c r="C10" s="208">
        <v>0</v>
      </c>
      <c r="D10" s="206">
        <f t="shared" ref="D10" si="1">SUM(E10:I10)</f>
        <v>0</v>
      </c>
      <c r="E10" s="208">
        <v>0</v>
      </c>
      <c r="F10" s="206">
        <v>0</v>
      </c>
      <c r="G10" s="208"/>
      <c r="H10" s="208">
        <v>0</v>
      </c>
      <c r="I10" s="208"/>
    </row>
    <row r="11" spans="1:9" s="22" customFormat="1" ht="17.45" customHeight="1">
      <c r="B11" s="20" t="s">
        <v>134</v>
      </c>
      <c r="C11" s="37">
        <v>360800</v>
      </c>
      <c r="D11" s="22">
        <f t="shared" si="0"/>
        <v>18400</v>
      </c>
      <c r="E11" s="37">
        <f>13800+4600</f>
        <v>18400</v>
      </c>
      <c r="F11" s="22">
        <v>0</v>
      </c>
      <c r="G11" s="37"/>
      <c r="H11" s="37">
        <v>0</v>
      </c>
      <c r="I11" s="37"/>
    </row>
    <row r="12" spans="1:9" s="213" customFormat="1" ht="17.45" customHeight="1">
      <c r="B12" s="213" t="s">
        <v>155</v>
      </c>
      <c r="C12" s="214">
        <v>0</v>
      </c>
      <c r="D12" s="213">
        <f t="shared" si="0"/>
        <v>0</v>
      </c>
      <c r="E12" s="214">
        <v>0</v>
      </c>
      <c r="F12" s="213">
        <v>0</v>
      </c>
      <c r="G12" s="214"/>
      <c r="H12" s="214">
        <v>0</v>
      </c>
      <c r="I12" s="214"/>
    </row>
    <row r="13" spans="1:9" s="22" customFormat="1" ht="17.45" customHeight="1">
      <c r="B13" s="22" t="s">
        <v>192</v>
      </c>
      <c r="C13" s="37">
        <f>160000+120000</f>
        <v>280000</v>
      </c>
      <c r="D13" s="22">
        <f t="shared" si="0"/>
        <v>4500</v>
      </c>
      <c r="E13" s="37">
        <v>4500</v>
      </c>
      <c r="F13" s="22">
        <v>0</v>
      </c>
      <c r="G13" s="37"/>
      <c r="H13" s="37">
        <v>0</v>
      </c>
      <c r="I13" s="37"/>
    </row>
    <row r="14" spans="1:9" s="213" customFormat="1" ht="17.45" customHeight="1">
      <c r="B14" s="213" t="s">
        <v>129</v>
      </c>
      <c r="C14" s="214">
        <v>0</v>
      </c>
      <c r="D14" s="213">
        <f t="shared" si="0"/>
        <v>0</v>
      </c>
      <c r="E14" s="214">
        <v>0</v>
      </c>
      <c r="F14" s="213">
        <v>0</v>
      </c>
      <c r="G14" s="214"/>
      <c r="H14" s="214">
        <v>0</v>
      </c>
      <c r="I14" s="214"/>
    </row>
    <row r="15" spans="1:9" s="54" customFormat="1" ht="17.45" customHeight="1">
      <c r="B15" s="67" t="s">
        <v>145</v>
      </c>
      <c r="C15" s="55">
        <v>0</v>
      </c>
      <c r="D15" s="54">
        <f>SUM(E15:F15)</f>
        <v>0</v>
      </c>
      <c r="E15" s="21">
        <v>0</v>
      </c>
      <c r="F15" s="55">
        <v>0</v>
      </c>
      <c r="G15" s="21"/>
      <c r="H15" s="55">
        <v>0</v>
      </c>
      <c r="I15" s="55"/>
    </row>
    <row r="16" spans="1:9" s="22" customFormat="1" ht="17.45" customHeight="1">
      <c r="B16" s="20" t="s">
        <v>193</v>
      </c>
      <c r="C16" s="37">
        <v>495000</v>
      </c>
      <c r="D16" s="22">
        <f t="shared" si="0"/>
        <v>0</v>
      </c>
      <c r="E16" s="37">
        <v>0</v>
      </c>
      <c r="F16" s="22">
        <v>0</v>
      </c>
      <c r="G16" s="37"/>
      <c r="H16" s="37">
        <v>0</v>
      </c>
      <c r="I16" s="37"/>
    </row>
    <row r="17" spans="2:9" s="213" customFormat="1" ht="17.45" customHeight="1">
      <c r="B17" s="213" t="s">
        <v>126</v>
      </c>
      <c r="C17" s="214">
        <v>0</v>
      </c>
      <c r="D17" s="213">
        <f t="shared" si="0"/>
        <v>0</v>
      </c>
      <c r="E17" s="214">
        <v>0</v>
      </c>
      <c r="F17" s="213">
        <v>0</v>
      </c>
      <c r="G17" s="214"/>
      <c r="H17" s="214">
        <v>0</v>
      </c>
      <c r="I17" s="214"/>
    </row>
    <row r="18" spans="2:9" s="22" customFormat="1" ht="17.45" customHeight="1">
      <c r="B18" s="20" t="s">
        <v>136</v>
      </c>
      <c r="C18" s="37">
        <v>0</v>
      </c>
      <c r="D18" s="22">
        <f t="shared" si="0"/>
        <v>0</v>
      </c>
      <c r="E18" s="37">
        <v>0</v>
      </c>
      <c r="F18" s="22">
        <v>0</v>
      </c>
      <c r="G18" s="37"/>
      <c r="H18" s="37">
        <v>0</v>
      </c>
      <c r="I18" s="37"/>
    </row>
    <row r="19" spans="2:9" s="22" customFormat="1" ht="17.45" customHeight="1">
      <c r="B19" s="20" t="s">
        <v>125</v>
      </c>
      <c r="C19" s="37">
        <v>20000</v>
      </c>
      <c r="D19" s="22">
        <f>SUM(E19:I19)</f>
        <v>0</v>
      </c>
      <c r="E19" s="37">
        <v>0</v>
      </c>
      <c r="F19" s="37">
        <v>0</v>
      </c>
      <c r="G19" s="37"/>
      <c r="H19" s="37">
        <v>0</v>
      </c>
      <c r="I19" s="37"/>
    </row>
    <row r="20" spans="2:9" s="213" customFormat="1" ht="17.45" customHeight="1">
      <c r="B20" s="213" t="s">
        <v>128</v>
      </c>
      <c r="C20" s="214">
        <v>24000</v>
      </c>
      <c r="D20" s="213">
        <f t="shared" si="0"/>
        <v>0</v>
      </c>
      <c r="E20" s="214">
        <v>0</v>
      </c>
      <c r="F20" s="214">
        <v>0</v>
      </c>
      <c r="G20" s="214"/>
      <c r="H20" s="214">
        <v>0</v>
      </c>
      <c r="I20" s="214"/>
    </row>
    <row r="21" spans="2:9" s="22" customFormat="1" ht="17.45" customHeight="1">
      <c r="B21" s="20" t="s">
        <v>194</v>
      </c>
      <c r="C21" s="37">
        <v>500000</v>
      </c>
      <c r="D21" s="22">
        <f t="shared" si="0"/>
        <v>477200</v>
      </c>
      <c r="E21" s="37">
        <v>0</v>
      </c>
      <c r="F21" s="22">
        <f>155500+321700</f>
        <v>477200</v>
      </c>
      <c r="G21" s="37"/>
      <c r="H21" s="37">
        <v>0</v>
      </c>
      <c r="I21" s="37"/>
    </row>
    <row r="22" spans="2:9" s="213" customFormat="1" ht="17.45" customHeight="1">
      <c r="B22" s="213" t="s">
        <v>144</v>
      </c>
      <c r="C22" s="214">
        <f>99500+1356500</f>
        <v>1456000</v>
      </c>
      <c r="D22" s="213">
        <f t="shared" si="0"/>
        <v>0</v>
      </c>
      <c r="E22" s="214">
        <v>0</v>
      </c>
      <c r="F22" s="213">
        <v>0</v>
      </c>
      <c r="G22" s="214"/>
      <c r="H22" s="214">
        <v>0</v>
      </c>
      <c r="I22" s="214"/>
    </row>
    <row r="23" spans="2:9" s="22" customFormat="1" ht="17.45" customHeight="1">
      <c r="B23" s="66" t="s">
        <v>157</v>
      </c>
      <c r="C23" s="196">
        <v>0</v>
      </c>
      <c r="D23" s="197">
        <f t="shared" si="0"/>
        <v>0</v>
      </c>
      <c r="E23" s="196">
        <v>0</v>
      </c>
      <c r="F23" s="66">
        <v>0</v>
      </c>
      <c r="G23" s="196"/>
      <c r="H23" s="196">
        <v>0</v>
      </c>
      <c r="I23" s="37"/>
    </row>
    <row r="24" spans="2:9" s="22" customFormat="1" ht="17.45" customHeight="1">
      <c r="B24" s="20" t="s">
        <v>137</v>
      </c>
      <c r="C24" s="37">
        <v>0</v>
      </c>
      <c r="D24" s="22">
        <f>SUM(E24:I24)</f>
        <v>0</v>
      </c>
      <c r="E24" s="37">
        <v>0</v>
      </c>
      <c r="F24" s="22">
        <v>0</v>
      </c>
      <c r="G24" s="37"/>
      <c r="H24" s="37">
        <v>0</v>
      </c>
      <c r="I24" s="37"/>
    </row>
    <row r="25" spans="2:9" s="213" customFormat="1" ht="17.45" customHeight="1">
      <c r="B25" s="213" t="s">
        <v>127</v>
      </c>
      <c r="C25" s="214">
        <v>0</v>
      </c>
      <c r="D25" s="213">
        <f>SUM(E25:I25)</f>
        <v>0</v>
      </c>
      <c r="E25" s="214">
        <v>0</v>
      </c>
      <c r="F25" s="213">
        <v>0</v>
      </c>
      <c r="G25" s="214"/>
      <c r="H25" s="214">
        <v>0</v>
      </c>
      <c r="I25" s="214"/>
    </row>
    <row r="26" spans="2:9" s="22" customFormat="1" ht="17.45" customHeight="1">
      <c r="B26" s="20" t="s">
        <v>9</v>
      </c>
      <c r="C26" s="37">
        <v>0</v>
      </c>
      <c r="D26" s="22">
        <f t="shared" si="0"/>
        <v>0</v>
      </c>
      <c r="E26" s="37">
        <v>0</v>
      </c>
      <c r="F26" s="22">
        <v>0</v>
      </c>
      <c r="G26" s="37"/>
      <c r="H26" s="37">
        <v>0</v>
      </c>
      <c r="I26" s="37"/>
    </row>
    <row r="27" spans="2:9" s="213" customFormat="1" ht="17.45" customHeight="1">
      <c r="B27" s="213" t="s">
        <v>143</v>
      </c>
      <c r="C27" s="214">
        <v>0</v>
      </c>
      <c r="D27" s="213">
        <f>SUM(E27:I27)</f>
        <v>0</v>
      </c>
      <c r="E27" s="214">
        <v>0</v>
      </c>
      <c r="F27" s="213">
        <v>0</v>
      </c>
      <c r="G27" s="214"/>
      <c r="H27" s="214">
        <v>0</v>
      </c>
      <c r="I27" s="214"/>
    </row>
    <row r="28" spans="2:9" s="22" customFormat="1" ht="17.45" customHeight="1">
      <c r="B28" s="20" t="s">
        <v>7</v>
      </c>
      <c r="C28" s="37">
        <v>0</v>
      </c>
      <c r="D28" s="22">
        <f>SUM(E28:I28)</f>
        <v>0</v>
      </c>
      <c r="E28" s="37">
        <v>0</v>
      </c>
      <c r="F28" s="22">
        <v>0</v>
      </c>
      <c r="G28" s="37"/>
      <c r="H28" s="37">
        <v>0</v>
      </c>
      <c r="I28" s="37"/>
    </row>
    <row r="29" spans="2:9" s="213" customFormat="1" ht="17.45" customHeight="1">
      <c r="B29" s="213" t="s">
        <v>152</v>
      </c>
      <c r="C29" s="214">
        <v>0</v>
      </c>
      <c r="D29" s="213">
        <f>SUM(E29:I29)</f>
        <v>0</v>
      </c>
      <c r="E29" s="214">
        <v>0</v>
      </c>
      <c r="F29" s="213">
        <v>0</v>
      </c>
      <c r="G29" s="214"/>
      <c r="H29" s="214">
        <v>0</v>
      </c>
      <c r="I29" s="214"/>
    </row>
    <row r="30" spans="2:9" s="22" customFormat="1" ht="17.45" customHeight="1">
      <c r="B30" s="66" t="s">
        <v>158</v>
      </c>
      <c r="C30" s="37">
        <v>0</v>
      </c>
      <c r="D30" s="22">
        <f t="shared" si="0"/>
        <v>0</v>
      </c>
      <c r="E30" s="37">
        <v>0</v>
      </c>
      <c r="F30" s="22">
        <v>0</v>
      </c>
      <c r="G30" s="37"/>
      <c r="H30" s="37">
        <v>0</v>
      </c>
      <c r="I30" s="37"/>
    </row>
    <row r="31" spans="2:9" s="27" customFormat="1" ht="17.45" customHeight="1" thickBot="1">
      <c r="B31" s="60" t="s">
        <v>2</v>
      </c>
      <c r="C31" s="63">
        <f>SUM(C8:C30)</f>
        <v>4009580</v>
      </c>
      <c r="D31" s="63">
        <f>SUM(D7:D30)</f>
        <v>757520</v>
      </c>
      <c r="E31" s="63">
        <f>SUM(E8:E30)</f>
        <v>280320</v>
      </c>
      <c r="F31" s="63">
        <f>SUM(F8:F30)</f>
        <v>477200</v>
      </c>
      <c r="G31" s="63"/>
      <c r="H31" s="63">
        <f>SUM(H8:H30)</f>
        <v>0</v>
      </c>
      <c r="I31" s="63"/>
    </row>
    <row r="32" spans="2:9" ht="24.75" thickTop="1"/>
  </sheetData>
  <mergeCells count="3">
    <mergeCell ref="B1:I1"/>
    <mergeCell ref="B2:I2"/>
    <mergeCell ref="B3:I3"/>
  </mergeCells>
  <phoneticPr fontId="13" type="noConversion"/>
  <pageMargins left="0.51181102362204722" right="0" top="0.59055118110236227" bottom="0" header="0.51181102362204722" footer="0.51181102362204722"/>
  <pageSetup paperSize="9" orientation="landscape" horizontalDpi="180" verticalDpi="18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F13" sqref="F13"/>
    </sheetView>
  </sheetViews>
  <sheetFormatPr defaultRowHeight="24"/>
  <cols>
    <col min="1" max="1" width="1.875" style="6" customWidth="1"/>
    <col min="2" max="2" width="30" style="6" customWidth="1"/>
    <col min="3" max="3" width="18.5" style="6" customWidth="1"/>
    <col min="4" max="4" width="18.375" style="6" customWidth="1"/>
    <col min="5" max="5" width="22.25" style="6" customWidth="1"/>
    <col min="6" max="6" width="21.25" style="6" customWidth="1"/>
    <col min="7" max="16384" width="9" style="6"/>
  </cols>
  <sheetData>
    <row r="1" spans="1:8" s="4" customFormat="1" ht="21" customHeight="1">
      <c r="A1" s="251" t="s">
        <v>165</v>
      </c>
      <c r="B1" s="251"/>
      <c r="C1" s="251"/>
      <c r="D1" s="251"/>
      <c r="E1" s="251"/>
      <c r="F1" s="251"/>
    </row>
    <row r="2" spans="1:8" s="4" customFormat="1" ht="21" customHeight="1">
      <c r="A2" s="251" t="s">
        <v>172</v>
      </c>
      <c r="B2" s="251"/>
      <c r="C2" s="251"/>
      <c r="D2" s="251"/>
      <c r="E2" s="251"/>
      <c r="F2" s="251"/>
    </row>
    <row r="3" spans="1:8" s="4" customFormat="1" ht="21" customHeight="1">
      <c r="A3" s="252" t="str">
        <f>เคหะชุมชน!B3</f>
        <v>ตั้งแต่วันที่    1   ตุลาคม   2555   ถึงวันที่   31  มกราคม   2556</v>
      </c>
      <c r="B3" s="252"/>
      <c r="C3" s="252"/>
      <c r="D3" s="252"/>
      <c r="E3" s="252"/>
      <c r="F3" s="252"/>
    </row>
    <row r="4" spans="1:8" s="27" customFormat="1" ht="21" customHeight="1">
      <c r="A4" s="23"/>
      <c r="B4" s="23"/>
      <c r="C4" s="24"/>
      <c r="D4" s="25"/>
      <c r="E4" s="24" t="s">
        <v>87</v>
      </c>
      <c r="F4" s="40" t="s">
        <v>131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/>
      <c r="F5" s="30" t="s">
        <v>132</v>
      </c>
    </row>
    <row r="6" spans="1:8" s="27" customFormat="1" ht="21" customHeight="1">
      <c r="A6" s="32"/>
      <c r="B6" s="32"/>
      <c r="C6" s="33"/>
      <c r="D6" s="32"/>
      <c r="E6" s="34" t="s">
        <v>130</v>
      </c>
      <c r="F6" s="34" t="s">
        <v>133</v>
      </c>
    </row>
    <row r="7" spans="1:8" ht="17.45" customHeight="1">
      <c r="A7" s="36" t="s">
        <v>8</v>
      </c>
      <c r="C7" s="7"/>
      <c r="E7" s="7"/>
      <c r="F7" s="7"/>
    </row>
    <row r="8" spans="1:8" s="22" customFormat="1" ht="17.45" customHeight="1">
      <c r="B8" s="20" t="s">
        <v>153</v>
      </c>
      <c r="C8" s="37">
        <v>0</v>
      </c>
      <c r="D8" s="22">
        <f t="shared" ref="D8:D19" si="0">SUM(E8:F8)</f>
        <v>0</v>
      </c>
      <c r="E8" s="37"/>
      <c r="F8" s="37">
        <v>0</v>
      </c>
    </row>
    <row r="9" spans="1:8" s="22" customFormat="1" ht="17.45" customHeight="1">
      <c r="B9" s="20" t="s">
        <v>154</v>
      </c>
      <c r="C9" s="37">
        <v>0</v>
      </c>
      <c r="D9" s="22">
        <f t="shared" si="0"/>
        <v>0</v>
      </c>
      <c r="E9" s="37"/>
      <c r="F9" s="37">
        <v>0</v>
      </c>
    </row>
    <row r="10" spans="1:8" s="206" customFormat="1" ht="17.45" customHeight="1">
      <c r="B10" s="206" t="s">
        <v>187</v>
      </c>
      <c r="C10" s="208">
        <v>0</v>
      </c>
      <c r="D10" s="206">
        <f t="shared" ref="D10" si="1">SUM(E10:F10)</f>
        <v>0</v>
      </c>
      <c r="E10" s="208"/>
      <c r="F10" s="208">
        <v>0</v>
      </c>
    </row>
    <row r="11" spans="1:8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F11" s="37">
        <v>0</v>
      </c>
    </row>
    <row r="12" spans="1:8" s="213" customFormat="1" ht="17.45" customHeight="1">
      <c r="B12" s="213" t="s">
        <v>155</v>
      </c>
      <c r="C12" s="214">
        <v>0</v>
      </c>
      <c r="D12" s="213">
        <f t="shared" si="0"/>
        <v>0</v>
      </c>
      <c r="E12" s="214"/>
      <c r="F12" s="214">
        <v>0</v>
      </c>
    </row>
    <row r="13" spans="1:8" s="22" customFormat="1" ht="17.45" customHeight="1">
      <c r="B13" s="22" t="s">
        <v>146</v>
      </c>
      <c r="C13" s="37">
        <v>90000</v>
      </c>
      <c r="D13" s="22">
        <f t="shared" si="0"/>
        <v>0</v>
      </c>
      <c r="E13" s="37"/>
      <c r="F13" s="37">
        <v>0</v>
      </c>
    </row>
    <row r="14" spans="1:8" s="213" customFormat="1" ht="17.45" customHeight="1">
      <c r="B14" s="213" t="s">
        <v>129</v>
      </c>
      <c r="C14" s="214">
        <v>0</v>
      </c>
      <c r="D14" s="213">
        <f t="shared" si="0"/>
        <v>0</v>
      </c>
      <c r="E14" s="214"/>
      <c r="F14" s="214">
        <v>0</v>
      </c>
    </row>
    <row r="15" spans="1:8" s="54" customFormat="1" ht="17.45" customHeight="1">
      <c r="B15" s="67" t="s">
        <v>145</v>
      </c>
      <c r="C15" s="55">
        <v>0</v>
      </c>
      <c r="D15" s="54">
        <f>SUM(E15:F15)</f>
        <v>0</v>
      </c>
      <c r="E15" s="21"/>
      <c r="F15" s="55">
        <v>0</v>
      </c>
      <c r="G15" s="57"/>
      <c r="H15" s="58"/>
    </row>
    <row r="16" spans="1:8" s="22" customFormat="1" ht="17.45" customHeight="1">
      <c r="B16" s="20" t="s">
        <v>135</v>
      </c>
      <c r="C16" s="37">
        <v>0</v>
      </c>
      <c r="D16" s="22">
        <f t="shared" si="0"/>
        <v>0</v>
      </c>
      <c r="E16" s="37"/>
      <c r="F16" s="37">
        <v>0</v>
      </c>
    </row>
    <row r="17" spans="2:6" s="213" customFormat="1" ht="17.45" customHeight="1">
      <c r="B17" s="213" t="s">
        <v>126</v>
      </c>
      <c r="C17" s="214">
        <v>0</v>
      </c>
      <c r="D17" s="213">
        <f t="shared" si="0"/>
        <v>0</v>
      </c>
      <c r="E17" s="214"/>
      <c r="F17" s="214">
        <v>0</v>
      </c>
    </row>
    <row r="18" spans="2:6" s="22" customFormat="1" ht="17.45" customHeight="1">
      <c r="B18" s="20" t="s">
        <v>136</v>
      </c>
      <c r="C18" s="37">
        <v>0</v>
      </c>
      <c r="D18" s="22">
        <f t="shared" si="0"/>
        <v>0</v>
      </c>
      <c r="E18" s="37"/>
      <c r="F18" s="37">
        <v>0</v>
      </c>
    </row>
    <row r="19" spans="2:6" s="22" customFormat="1" ht="17.45" customHeight="1">
      <c r="B19" s="20" t="s">
        <v>125</v>
      </c>
      <c r="C19" s="37">
        <v>0</v>
      </c>
      <c r="D19" s="22">
        <f t="shared" si="0"/>
        <v>0</v>
      </c>
      <c r="E19" s="37"/>
      <c r="F19" s="37">
        <v>0</v>
      </c>
    </row>
    <row r="20" spans="2:6" s="213" customFormat="1" ht="17.45" customHeight="1">
      <c r="B20" s="213" t="s">
        <v>128</v>
      </c>
      <c r="C20" s="214">
        <v>0</v>
      </c>
      <c r="D20" s="213">
        <f t="shared" ref="D20:D30" si="2">SUM(E20:F20)</f>
        <v>0</v>
      </c>
      <c r="E20" s="214"/>
      <c r="F20" s="214">
        <v>0</v>
      </c>
    </row>
    <row r="21" spans="2:6" s="22" customFormat="1" ht="17.45" customHeight="1">
      <c r="B21" s="20" t="s">
        <v>156</v>
      </c>
      <c r="C21" s="37">
        <v>0</v>
      </c>
      <c r="D21" s="22">
        <f t="shared" si="2"/>
        <v>0</v>
      </c>
      <c r="E21" s="37"/>
      <c r="F21" s="37">
        <v>0</v>
      </c>
    </row>
    <row r="22" spans="2:6" s="213" customFormat="1" ht="17.45" customHeight="1">
      <c r="B22" s="213" t="s">
        <v>144</v>
      </c>
      <c r="C22" s="214">
        <v>0</v>
      </c>
      <c r="D22" s="213">
        <f t="shared" si="2"/>
        <v>0</v>
      </c>
      <c r="E22" s="214"/>
      <c r="F22" s="214">
        <v>0</v>
      </c>
    </row>
    <row r="23" spans="2:6" s="22" customFormat="1" ht="17.45" customHeight="1">
      <c r="B23" s="66" t="s">
        <v>157</v>
      </c>
      <c r="C23" s="37">
        <v>0</v>
      </c>
      <c r="D23" s="22">
        <f t="shared" si="2"/>
        <v>0</v>
      </c>
      <c r="E23" s="37"/>
      <c r="F23" s="37">
        <v>0</v>
      </c>
    </row>
    <row r="24" spans="2:6" s="22" customFormat="1" ht="17.45" customHeight="1">
      <c r="B24" s="20" t="s">
        <v>137</v>
      </c>
      <c r="C24" s="37">
        <v>0</v>
      </c>
      <c r="D24" s="22">
        <f>SUM(E24:F24)</f>
        <v>0</v>
      </c>
      <c r="E24" s="37"/>
      <c r="F24" s="37">
        <v>0</v>
      </c>
    </row>
    <row r="25" spans="2:6" s="213" customFormat="1" ht="17.45" customHeight="1">
      <c r="B25" s="213" t="s">
        <v>127</v>
      </c>
      <c r="C25" s="214">
        <v>20000</v>
      </c>
      <c r="D25" s="213">
        <f>SUM(E25:F25)</f>
        <v>0</v>
      </c>
      <c r="E25" s="214"/>
      <c r="F25" s="214">
        <v>0</v>
      </c>
    </row>
    <row r="26" spans="2:6" s="22" customFormat="1" ht="17.45" customHeight="1">
      <c r="B26" s="20" t="s">
        <v>9</v>
      </c>
      <c r="C26" s="37">
        <v>0</v>
      </c>
      <c r="D26" s="22">
        <f t="shared" si="2"/>
        <v>0</v>
      </c>
      <c r="E26" s="37"/>
      <c r="F26" s="37">
        <v>0</v>
      </c>
    </row>
    <row r="27" spans="2:6" s="213" customFormat="1" ht="17.45" customHeight="1">
      <c r="B27" s="213" t="s">
        <v>143</v>
      </c>
      <c r="C27" s="214">
        <v>0</v>
      </c>
      <c r="D27" s="213">
        <f>SUM(E27:F27)</f>
        <v>0</v>
      </c>
      <c r="E27" s="214"/>
      <c r="F27" s="214">
        <v>0</v>
      </c>
    </row>
    <row r="28" spans="2:6" s="22" customFormat="1" ht="17.45" customHeight="1">
      <c r="B28" s="20" t="s">
        <v>7</v>
      </c>
      <c r="C28" s="37">
        <v>0</v>
      </c>
      <c r="D28" s="22">
        <f>SUM(E28:F28)</f>
        <v>0</v>
      </c>
      <c r="E28" s="37"/>
      <c r="F28" s="37">
        <v>0</v>
      </c>
    </row>
    <row r="29" spans="2:6" s="213" customFormat="1" ht="17.45" customHeight="1">
      <c r="B29" s="213" t="s">
        <v>152</v>
      </c>
      <c r="C29" s="214">
        <v>0</v>
      </c>
      <c r="D29" s="213">
        <f>SUM(E29:F29)</f>
        <v>0</v>
      </c>
      <c r="E29" s="214"/>
      <c r="F29" s="214">
        <v>0</v>
      </c>
    </row>
    <row r="30" spans="2:6" s="22" customFormat="1" ht="17.45" customHeight="1">
      <c r="B30" s="66" t="s">
        <v>158</v>
      </c>
      <c r="C30" s="37">
        <v>0</v>
      </c>
      <c r="D30" s="22">
        <f t="shared" si="2"/>
        <v>0</v>
      </c>
      <c r="E30" s="37"/>
      <c r="F30" s="37">
        <v>0</v>
      </c>
    </row>
    <row r="31" spans="2:6" s="27" customFormat="1" ht="17.45" customHeight="1" thickBot="1">
      <c r="B31" s="60" t="s">
        <v>2</v>
      </c>
      <c r="C31" s="63">
        <f>SUM(C8:C30)</f>
        <v>110000</v>
      </c>
      <c r="D31" s="63">
        <f>SUM(D8:D30)</f>
        <v>0</v>
      </c>
      <c r="E31" s="63">
        <f>SUM(E8:E30)</f>
        <v>0</v>
      </c>
      <c r="F31" s="63">
        <f>SUM(F8:F30)</f>
        <v>0</v>
      </c>
    </row>
    <row r="32" spans="2:6" ht="24.75" thickTop="1"/>
  </sheetData>
  <mergeCells count="3">
    <mergeCell ref="A1:F1"/>
    <mergeCell ref="A2:F2"/>
    <mergeCell ref="A3:F3"/>
  </mergeCells>
  <phoneticPr fontId="13" type="noConversion"/>
  <pageMargins left="1.1417322834645669" right="0.74803149606299213" top="0.59055118110236227" bottom="0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20"/>
  <dimension ref="A1:H32"/>
  <sheetViews>
    <sheetView workbookViewId="0">
      <selection activeCell="G14" sqref="G14"/>
    </sheetView>
  </sheetViews>
  <sheetFormatPr defaultRowHeight="24"/>
  <cols>
    <col min="1" max="1" width="1.875" style="6" customWidth="1"/>
    <col min="2" max="2" width="30" style="6" customWidth="1"/>
    <col min="3" max="3" width="14.875" style="6" customWidth="1"/>
    <col min="4" max="4" width="15.25" style="6" customWidth="1"/>
    <col min="5" max="5" width="15.375" style="6" customWidth="1"/>
    <col min="6" max="6" width="13.75" style="6" customWidth="1"/>
    <col min="7" max="7" width="12.25" style="6" customWidth="1"/>
    <col min="8" max="8" width="14" style="6" customWidth="1"/>
    <col min="9" max="16384" width="9" style="6"/>
  </cols>
  <sheetData>
    <row r="1" spans="1:8" s="4" customFormat="1" ht="21" customHeight="1">
      <c r="A1" s="251" t="s">
        <v>165</v>
      </c>
      <c r="B1" s="251"/>
      <c r="C1" s="251"/>
      <c r="D1" s="251"/>
      <c r="E1" s="251"/>
      <c r="F1" s="251"/>
      <c r="G1" s="251"/>
      <c r="H1" s="251"/>
    </row>
    <row r="2" spans="1:8" s="4" customFormat="1" ht="21" customHeight="1">
      <c r="A2" s="251" t="s">
        <v>173</v>
      </c>
      <c r="B2" s="251"/>
      <c r="C2" s="251"/>
      <c r="D2" s="251"/>
      <c r="E2" s="251"/>
      <c r="F2" s="251"/>
      <c r="G2" s="251"/>
      <c r="H2" s="251"/>
    </row>
    <row r="3" spans="1:8" s="4" customFormat="1" ht="21" customHeight="1">
      <c r="A3" s="252" t="str">
        <f>เคหะชุมชน!B3</f>
        <v>ตั้งแต่วันที่    1   ตุลาคม   2555   ถึงวันที่   31  มกราคม   2556</v>
      </c>
      <c r="B3" s="252"/>
      <c r="C3" s="252"/>
      <c r="D3" s="252"/>
      <c r="E3" s="252"/>
      <c r="F3" s="252"/>
      <c r="G3" s="252"/>
      <c r="H3" s="252"/>
    </row>
    <row r="4" spans="1:8" s="27" customFormat="1" ht="21" customHeight="1">
      <c r="A4" s="23"/>
      <c r="B4" s="23"/>
      <c r="C4" s="24"/>
      <c r="D4" s="25"/>
      <c r="E4" s="41" t="s">
        <v>110</v>
      </c>
      <c r="F4" s="25" t="s">
        <v>45</v>
      </c>
      <c r="G4" s="24" t="s">
        <v>46</v>
      </c>
      <c r="H4" s="26" t="s">
        <v>47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9" t="s">
        <v>111</v>
      </c>
      <c r="F5" s="29" t="s">
        <v>31</v>
      </c>
      <c r="G5" s="31" t="s">
        <v>114</v>
      </c>
      <c r="H5" s="31" t="s">
        <v>116</v>
      </c>
    </row>
    <row r="6" spans="1:8" s="27" customFormat="1" ht="21" customHeight="1">
      <c r="A6" s="32"/>
      <c r="B6" s="32"/>
      <c r="C6" s="33"/>
      <c r="D6" s="32"/>
      <c r="E6" s="42" t="s">
        <v>112</v>
      </c>
      <c r="F6" s="35" t="s">
        <v>113</v>
      </c>
      <c r="G6" s="34" t="s">
        <v>115</v>
      </c>
      <c r="H6" s="43" t="s">
        <v>117</v>
      </c>
    </row>
    <row r="7" spans="1:8" ht="17.45" customHeight="1">
      <c r="A7" s="36" t="s">
        <v>8</v>
      </c>
      <c r="C7" s="7"/>
      <c r="E7" s="7"/>
      <c r="G7" s="7"/>
      <c r="H7" s="7"/>
    </row>
    <row r="8" spans="1:8" s="22" customFormat="1" ht="17.45" customHeight="1">
      <c r="B8" s="20" t="s">
        <v>153</v>
      </c>
      <c r="C8" s="37">
        <v>0</v>
      </c>
      <c r="D8" s="22">
        <f t="shared" ref="D8:D30" si="0">SUM(E8:H8)</f>
        <v>0</v>
      </c>
      <c r="E8" s="37"/>
      <c r="F8" s="22">
        <v>0</v>
      </c>
      <c r="G8" s="37">
        <v>0</v>
      </c>
      <c r="H8" s="37"/>
    </row>
    <row r="9" spans="1:8" s="22" customFormat="1" ht="17.45" customHeight="1">
      <c r="B9" s="20" t="s">
        <v>154</v>
      </c>
      <c r="C9" s="37">
        <v>0</v>
      </c>
      <c r="D9" s="22">
        <f t="shared" si="0"/>
        <v>0</v>
      </c>
      <c r="E9" s="37"/>
      <c r="F9" s="22">
        <v>0</v>
      </c>
      <c r="G9" s="37">
        <v>0</v>
      </c>
      <c r="H9" s="37"/>
    </row>
    <row r="10" spans="1:8" s="206" customFormat="1" ht="17.45" customHeight="1">
      <c r="B10" s="206" t="s">
        <v>187</v>
      </c>
      <c r="C10" s="208">
        <v>0</v>
      </c>
      <c r="D10" s="206">
        <f t="shared" ref="D10" si="1">SUM(E10:H10)</f>
        <v>0</v>
      </c>
      <c r="E10" s="208"/>
      <c r="F10" s="206">
        <v>0</v>
      </c>
      <c r="G10" s="208">
        <v>0</v>
      </c>
      <c r="H10" s="208"/>
    </row>
    <row r="11" spans="1:8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F11" s="22">
        <v>0</v>
      </c>
      <c r="G11" s="37">
        <v>0</v>
      </c>
      <c r="H11" s="37"/>
    </row>
    <row r="12" spans="1:8" s="213" customFormat="1" ht="17.45" customHeight="1">
      <c r="B12" s="213" t="s">
        <v>155</v>
      </c>
      <c r="C12" s="214">
        <v>0</v>
      </c>
      <c r="D12" s="213">
        <f t="shared" si="0"/>
        <v>0</v>
      </c>
      <c r="E12" s="214"/>
      <c r="F12" s="213">
        <v>0</v>
      </c>
      <c r="G12" s="214">
        <v>0</v>
      </c>
      <c r="H12" s="214"/>
    </row>
    <row r="13" spans="1:8" s="22" customFormat="1" ht="17.45" customHeight="1">
      <c r="B13" s="22" t="s">
        <v>146</v>
      </c>
      <c r="C13" s="37">
        <v>330000</v>
      </c>
      <c r="D13" s="22">
        <f t="shared" si="0"/>
        <v>229377</v>
      </c>
      <c r="E13" s="37"/>
      <c r="F13" s="37">
        <v>0</v>
      </c>
      <c r="G13" s="37">
        <f>79377+150000</f>
        <v>229377</v>
      </c>
      <c r="H13" s="37"/>
    </row>
    <row r="14" spans="1:8" s="213" customFormat="1" ht="17.45" customHeight="1">
      <c r="B14" s="213" t="s">
        <v>129</v>
      </c>
      <c r="C14" s="214">
        <v>350000</v>
      </c>
      <c r="D14" s="213">
        <f t="shared" si="0"/>
        <v>0</v>
      </c>
      <c r="E14" s="214"/>
      <c r="F14" s="215">
        <v>0</v>
      </c>
      <c r="G14" s="214">
        <v>0</v>
      </c>
      <c r="H14" s="214"/>
    </row>
    <row r="15" spans="1:8" s="54" customFormat="1" ht="17.45" customHeight="1">
      <c r="B15" s="67" t="s">
        <v>145</v>
      </c>
      <c r="C15" s="55">
        <v>0</v>
      </c>
      <c r="D15" s="54">
        <f>SUM(E15:F15)</f>
        <v>0</v>
      </c>
      <c r="E15" s="21"/>
      <c r="F15" s="55">
        <v>0</v>
      </c>
      <c r="G15" s="21">
        <v>0</v>
      </c>
      <c r="H15" s="55"/>
    </row>
    <row r="16" spans="1:8" s="22" customFormat="1" ht="17.45" customHeight="1">
      <c r="B16" s="20" t="s">
        <v>135</v>
      </c>
      <c r="C16" s="37">
        <v>20000</v>
      </c>
      <c r="D16" s="22">
        <f t="shared" si="0"/>
        <v>0</v>
      </c>
      <c r="E16" s="37"/>
      <c r="F16" s="22">
        <v>0</v>
      </c>
      <c r="G16" s="37">
        <v>0</v>
      </c>
      <c r="H16" s="37"/>
    </row>
    <row r="17" spans="2:8" s="213" customFormat="1" ht="17.45" customHeight="1">
      <c r="B17" s="213" t="s">
        <v>126</v>
      </c>
      <c r="C17" s="214">
        <v>0</v>
      </c>
      <c r="D17" s="213">
        <f t="shared" si="0"/>
        <v>0</v>
      </c>
      <c r="E17" s="214"/>
      <c r="F17" s="213">
        <v>0</v>
      </c>
      <c r="G17" s="214">
        <v>0</v>
      </c>
      <c r="H17" s="214"/>
    </row>
    <row r="18" spans="2:8" s="22" customFormat="1" ht="17.45" customHeight="1">
      <c r="B18" s="20" t="s">
        <v>136</v>
      </c>
      <c r="C18" s="37">
        <v>0</v>
      </c>
      <c r="D18" s="22">
        <f t="shared" si="0"/>
        <v>0</v>
      </c>
      <c r="E18" s="37"/>
      <c r="F18" s="22">
        <v>0</v>
      </c>
      <c r="G18" s="37">
        <v>0</v>
      </c>
      <c r="H18" s="37"/>
    </row>
    <row r="19" spans="2:8" s="22" customFormat="1" ht="17.45" customHeight="1">
      <c r="B19" s="20" t="s">
        <v>125</v>
      </c>
      <c r="C19" s="37">
        <v>0</v>
      </c>
      <c r="D19" s="22">
        <f t="shared" si="0"/>
        <v>0</v>
      </c>
      <c r="E19" s="37"/>
      <c r="F19" s="37">
        <v>0</v>
      </c>
      <c r="G19" s="37">
        <v>0</v>
      </c>
      <c r="H19" s="37"/>
    </row>
    <row r="20" spans="2:8" s="213" customFormat="1" ht="17.45" customHeight="1">
      <c r="B20" s="213" t="s">
        <v>128</v>
      </c>
      <c r="C20" s="214">
        <v>0</v>
      </c>
      <c r="D20" s="213">
        <f t="shared" si="0"/>
        <v>0</v>
      </c>
      <c r="E20" s="214"/>
      <c r="F20" s="215">
        <v>0</v>
      </c>
      <c r="G20" s="214">
        <v>0</v>
      </c>
      <c r="H20" s="214"/>
    </row>
    <row r="21" spans="2:8" s="22" customFormat="1" ht="17.45" customHeight="1">
      <c r="B21" s="20" t="s">
        <v>156</v>
      </c>
      <c r="C21" s="37">
        <v>0</v>
      </c>
      <c r="D21" s="22">
        <f t="shared" si="0"/>
        <v>0</v>
      </c>
      <c r="E21" s="37"/>
      <c r="F21" s="22">
        <v>0</v>
      </c>
      <c r="G21" s="37">
        <v>0</v>
      </c>
      <c r="H21" s="37"/>
    </row>
    <row r="22" spans="2:8" s="213" customFormat="1" ht="17.45" customHeight="1">
      <c r="B22" s="213" t="s">
        <v>144</v>
      </c>
      <c r="C22" s="214">
        <v>0</v>
      </c>
      <c r="D22" s="213">
        <f t="shared" si="0"/>
        <v>0</v>
      </c>
      <c r="E22" s="214"/>
      <c r="F22" s="213">
        <v>0</v>
      </c>
      <c r="G22" s="214">
        <v>0</v>
      </c>
      <c r="H22" s="214"/>
    </row>
    <row r="23" spans="2:8" s="22" customFormat="1" ht="17.45" customHeight="1">
      <c r="B23" s="66" t="s">
        <v>157</v>
      </c>
      <c r="C23" s="37">
        <v>0</v>
      </c>
      <c r="D23" s="22">
        <f t="shared" si="0"/>
        <v>0</v>
      </c>
      <c r="E23" s="37"/>
      <c r="F23" s="22">
        <v>0</v>
      </c>
      <c r="G23" s="37">
        <v>0</v>
      </c>
      <c r="H23" s="37"/>
    </row>
    <row r="24" spans="2:8" s="22" customFormat="1" ht="17.45" customHeight="1">
      <c r="B24" s="20" t="s">
        <v>137</v>
      </c>
      <c r="C24" s="37">
        <v>0</v>
      </c>
      <c r="D24" s="22">
        <f>SUM(E24:H24)</f>
        <v>0</v>
      </c>
      <c r="E24" s="37"/>
      <c r="F24" s="22">
        <v>0</v>
      </c>
      <c r="G24" s="37">
        <v>0</v>
      </c>
      <c r="H24" s="37"/>
    </row>
    <row r="25" spans="2:8" s="213" customFormat="1" ht="17.45" customHeight="1">
      <c r="B25" s="213" t="s">
        <v>127</v>
      </c>
      <c r="C25" s="214">
        <v>18000</v>
      </c>
      <c r="D25" s="213">
        <f>SUM(E25:H25)</f>
        <v>0</v>
      </c>
      <c r="E25" s="214"/>
      <c r="F25" s="213">
        <v>0</v>
      </c>
      <c r="G25" s="214">
        <v>0</v>
      </c>
      <c r="H25" s="214"/>
    </row>
    <row r="26" spans="2:8" s="22" customFormat="1" ht="17.45" customHeight="1">
      <c r="B26" s="20" t="s">
        <v>9</v>
      </c>
      <c r="C26" s="37">
        <v>0</v>
      </c>
      <c r="D26" s="22">
        <f t="shared" si="0"/>
        <v>0</v>
      </c>
      <c r="E26" s="37"/>
      <c r="F26" s="22">
        <v>0</v>
      </c>
      <c r="G26" s="37">
        <v>0</v>
      </c>
      <c r="H26" s="37"/>
    </row>
    <row r="27" spans="2:8" s="213" customFormat="1" ht="17.45" customHeight="1">
      <c r="B27" s="213" t="s">
        <v>143</v>
      </c>
      <c r="C27" s="214">
        <v>0</v>
      </c>
      <c r="D27" s="213">
        <f>SUM(E27:H27)</f>
        <v>0</v>
      </c>
      <c r="E27" s="214"/>
      <c r="F27" s="213">
        <v>0</v>
      </c>
      <c r="G27" s="214">
        <v>0</v>
      </c>
      <c r="H27" s="214"/>
    </row>
    <row r="28" spans="2:8" s="22" customFormat="1" ht="17.45" customHeight="1">
      <c r="B28" s="20" t="s">
        <v>7</v>
      </c>
      <c r="C28" s="37">
        <v>0</v>
      </c>
      <c r="D28" s="22">
        <f>SUM(E28:H28)</f>
        <v>0</v>
      </c>
      <c r="E28" s="37"/>
      <c r="F28" s="22">
        <v>0</v>
      </c>
      <c r="G28" s="37">
        <v>0</v>
      </c>
      <c r="H28" s="37"/>
    </row>
    <row r="29" spans="2:8" s="213" customFormat="1" ht="17.45" customHeight="1">
      <c r="B29" s="213" t="s">
        <v>152</v>
      </c>
      <c r="C29" s="214">
        <v>0</v>
      </c>
      <c r="D29" s="213">
        <f>SUM(E29:H29)</f>
        <v>0</v>
      </c>
      <c r="E29" s="214"/>
      <c r="F29" s="213">
        <v>0</v>
      </c>
      <c r="G29" s="214">
        <v>0</v>
      </c>
      <c r="H29" s="214"/>
    </row>
    <row r="30" spans="2:8" s="22" customFormat="1" ht="17.45" customHeight="1">
      <c r="B30" s="66" t="s">
        <v>158</v>
      </c>
      <c r="C30" s="37">
        <v>0</v>
      </c>
      <c r="D30" s="22">
        <f t="shared" si="0"/>
        <v>0</v>
      </c>
      <c r="E30" s="37"/>
      <c r="F30" s="22">
        <v>0</v>
      </c>
      <c r="G30" s="37">
        <v>0</v>
      </c>
      <c r="H30" s="37"/>
    </row>
    <row r="31" spans="2:8" s="27" customFormat="1" ht="17.45" customHeight="1" thickBot="1">
      <c r="B31" s="60" t="s">
        <v>2</v>
      </c>
      <c r="C31" s="63">
        <f>SUM(C8:C30)</f>
        <v>718000</v>
      </c>
      <c r="D31" s="63">
        <f>SUM(D7:D30)</f>
        <v>229377</v>
      </c>
      <c r="E31" s="63">
        <f>SUM(E7:E30)</f>
        <v>0</v>
      </c>
      <c r="F31" s="63">
        <f>SUM(F7:F30)</f>
        <v>0</v>
      </c>
      <c r="G31" s="63">
        <f>SUM(G7:G30)</f>
        <v>229377</v>
      </c>
      <c r="H31" s="63">
        <f>SUM(H7:H30)</f>
        <v>0</v>
      </c>
    </row>
    <row r="32" spans="2:8" ht="24.75" thickTop="1"/>
  </sheetData>
  <mergeCells count="3">
    <mergeCell ref="A1:H1"/>
    <mergeCell ref="A2:H2"/>
    <mergeCell ref="A3:H3"/>
  </mergeCells>
  <phoneticPr fontId="13" type="noConversion"/>
  <pageMargins left="0.94488188976377963" right="0.27559055118110237" top="0.59055118110236227" bottom="0" header="0.51181102362204722" footer="0.51181102362204722"/>
  <pageSetup paperSize="9" orientation="landscape" horizontalDpi="180" verticalDpi="18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21"/>
  <dimension ref="A1:H32"/>
  <sheetViews>
    <sheetView workbookViewId="0">
      <selection activeCell="A3" sqref="A3:F3"/>
    </sheetView>
  </sheetViews>
  <sheetFormatPr defaultRowHeight="24"/>
  <cols>
    <col min="1" max="1" width="1.875" style="6" customWidth="1"/>
    <col min="2" max="2" width="30" style="6" customWidth="1"/>
    <col min="3" max="3" width="18.5" style="6" customWidth="1"/>
    <col min="4" max="4" width="18.375" style="6" customWidth="1"/>
    <col min="5" max="5" width="22.25" style="6" customWidth="1"/>
    <col min="6" max="6" width="21.25" style="6" customWidth="1"/>
    <col min="7" max="16384" width="9" style="6"/>
  </cols>
  <sheetData>
    <row r="1" spans="1:8" s="4" customFormat="1" ht="21" customHeight="1">
      <c r="A1" s="251" t="s">
        <v>165</v>
      </c>
      <c r="B1" s="251"/>
      <c r="C1" s="251"/>
      <c r="D1" s="251"/>
      <c r="E1" s="251"/>
      <c r="F1" s="251"/>
    </row>
    <row r="2" spans="1:8" s="4" customFormat="1" ht="21" customHeight="1">
      <c r="A2" s="251" t="s">
        <v>174</v>
      </c>
      <c r="B2" s="251"/>
      <c r="C2" s="251"/>
      <c r="D2" s="251"/>
      <c r="E2" s="251"/>
      <c r="F2" s="251"/>
    </row>
    <row r="3" spans="1:8" s="4" customFormat="1" ht="21" customHeight="1">
      <c r="A3" s="252" t="str">
        <f>เคหะชุมชน!B3</f>
        <v>ตั้งแต่วันที่    1   ตุลาคม   2555   ถึงวันที่   31  มกราคม   2556</v>
      </c>
      <c r="B3" s="252"/>
      <c r="C3" s="252"/>
      <c r="D3" s="252"/>
      <c r="E3" s="252"/>
      <c r="F3" s="252"/>
    </row>
    <row r="4" spans="1:8" s="27" customFormat="1" ht="21" customHeight="1">
      <c r="A4" s="23"/>
      <c r="B4" s="23"/>
      <c r="C4" s="24"/>
      <c r="D4" s="25"/>
      <c r="E4" s="24" t="s">
        <v>48</v>
      </c>
      <c r="F4" s="24" t="s">
        <v>49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/>
      <c r="F5" s="30" t="s">
        <v>50</v>
      </c>
    </row>
    <row r="6" spans="1:8" s="27" customFormat="1" ht="21" customHeight="1">
      <c r="A6" s="32"/>
      <c r="B6" s="32"/>
      <c r="C6" s="33"/>
      <c r="D6" s="32"/>
      <c r="E6" s="34" t="s">
        <v>118</v>
      </c>
      <c r="F6" s="34" t="s">
        <v>119</v>
      </c>
    </row>
    <row r="7" spans="1:8" ht="17.45" customHeight="1">
      <c r="A7" s="36" t="s">
        <v>8</v>
      </c>
      <c r="C7" s="7"/>
      <c r="E7" s="7"/>
      <c r="F7" s="7"/>
    </row>
    <row r="8" spans="1:8" s="22" customFormat="1" ht="17.45" customHeight="1">
      <c r="B8" s="20" t="s">
        <v>153</v>
      </c>
      <c r="C8" s="37">
        <v>0</v>
      </c>
      <c r="D8" s="22">
        <f t="shared" ref="D8:D19" si="0">SUM(E8:F8)</f>
        <v>0</v>
      </c>
      <c r="E8" s="37"/>
      <c r="F8" s="37"/>
    </row>
    <row r="9" spans="1:8" s="22" customFormat="1" ht="17.45" customHeight="1">
      <c r="B9" s="20" t="s">
        <v>154</v>
      </c>
      <c r="C9" s="37">
        <v>0</v>
      </c>
      <c r="D9" s="22">
        <f t="shared" si="0"/>
        <v>0</v>
      </c>
      <c r="E9" s="37"/>
      <c r="F9" s="37"/>
    </row>
    <row r="10" spans="1:8" s="206" customFormat="1" ht="17.45" customHeight="1">
      <c r="B10" s="206" t="s">
        <v>187</v>
      </c>
      <c r="C10" s="208">
        <v>0</v>
      </c>
      <c r="D10" s="206">
        <f t="shared" ref="D10" si="1">SUM(E10:F10)</f>
        <v>0</v>
      </c>
      <c r="E10" s="208"/>
      <c r="F10" s="208"/>
    </row>
    <row r="11" spans="1:8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F11" s="37"/>
    </row>
    <row r="12" spans="1:8" s="213" customFormat="1" ht="17.45" customHeight="1">
      <c r="B12" s="213" t="s">
        <v>155</v>
      </c>
      <c r="C12" s="214">
        <v>0</v>
      </c>
      <c r="D12" s="213">
        <f t="shared" si="0"/>
        <v>0</v>
      </c>
      <c r="E12" s="214"/>
      <c r="F12" s="214"/>
    </row>
    <row r="13" spans="1:8" s="22" customFormat="1" ht="17.45" customHeight="1">
      <c r="B13" s="22" t="s">
        <v>146</v>
      </c>
      <c r="C13" s="37">
        <v>0</v>
      </c>
      <c r="D13" s="22">
        <f t="shared" si="0"/>
        <v>0</v>
      </c>
      <c r="E13" s="37"/>
      <c r="F13" s="37"/>
    </row>
    <row r="14" spans="1:8" s="213" customFormat="1" ht="17.45" customHeight="1">
      <c r="B14" s="213" t="s">
        <v>129</v>
      </c>
      <c r="C14" s="214">
        <v>0</v>
      </c>
      <c r="D14" s="213">
        <f t="shared" si="0"/>
        <v>0</v>
      </c>
      <c r="E14" s="214"/>
      <c r="F14" s="214"/>
    </row>
    <row r="15" spans="1:8" s="54" customFormat="1" ht="17.45" customHeight="1">
      <c r="B15" s="67" t="s">
        <v>145</v>
      </c>
      <c r="C15" s="55">
        <v>0</v>
      </c>
      <c r="D15" s="54">
        <f>SUM(E15:F15)</f>
        <v>0</v>
      </c>
      <c r="E15" s="21"/>
      <c r="F15" s="55"/>
      <c r="G15" s="57"/>
      <c r="H15" s="58"/>
    </row>
    <row r="16" spans="1:8" s="22" customFormat="1" ht="17.45" customHeight="1">
      <c r="B16" s="20" t="s">
        <v>135</v>
      </c>
      <c r="C16" s="37">
        <v>0</v>
      </c>
      <c r="D16" s="22">
        <f t="shared" si="0"/>
        <v>0</v>
      </c>
      <c r="E16" s="37"/>
      <c r="F16" s="37"/>
    </row>
    <row r="17" spans="2:6" s="213" customFormat="1" ht="17.45" customHeight="1">
      <c r="B17" s="213" t="s">
        <v>126</v>
      </c>
      <c r="C17" s="214">
        <v>0</v>
      </c>
      <c r="D17" s="213">
        <f t="shared" si="0"/>
        <v>0</v>
      </c>
      <c r="E17" s="214"/>
      <c r="F17" s="214"/>
    </row>
    <row r="18" spans="2:6" s="22" customFormat="1" ht="17.45" customHeight="1">
      <c r="B18" s="20" t="s">
        <v>136</v>
      </c>
      <c r="C18" s="37">
        <v>0</v>
      </c>
      <c r="D18" s="22">
        <f t="shared" si="0"/>
        <v>0</v>
      </c>
      <c r="E18" s="37"/>
      <c r="F18" s="37"/>
    </row>
    <row r="19" spans="2:6" s="22" customFormat="1" ht="17.45" customHeight="1">
      <c r="B19" s="20" t="s">
        <v>125</v>
      </c>
      <c r="C19" s="37">
        <v>0</v>
      </c>
      <c r="D19" s="22">
        <f t="shared" si="0"/>
        <v>0</v>
      </c>
      <c r="E19" s="37"/>
      <c r="F19" s="37"/>
    </row>
    <row r="20" spans="2:6" s="213" customFormat="1" ht="17.45" customHeight="1">
      <c r="B20" s="213" t="s">
        <v>128</v>
      </c>
      <c r="C20" s="214">
        <v>0</v>
      </c>
      <c r="D20" s="213">
        <f t="shared" ref="D20:D30" si="2">SUM(E20:F20)</f>
        <v>0</v>
      </c>
      <c r="E20" s="214"/>
      <c r="F20" s="214"/>
    </row>
    <row r="21" spans="2:6" s="22" customFormat="1" ht="17.45" customHeight="1">
      <c r="B21" s="20" t="s">
        <v>156</v>
      </c>
      <c r="C21" s="37">
        <v>0</v>
      </c>
      <c r="D21" s="22">
        <f t="shared" si="2"/>
        <v>0</v>
      </c>
      <c r="E21" s="37"/>
      <c r="F21" s="37"/>
    </row>
    <row r="22" spans="2:6" s="213" customFormat="1" ht="17.45" customHeight="1">
      <c r="B22" s="213" t="s">
        <v>144</v>
      </c>
      <c r="C22" s="214">
        <v>0</v>
      </c>
      <c r="D22" s="213">
        <f t="shared" si="2"/>
        <v>0</v>
      </c>
      <c r="E22" s="214"/>
      <c r="F22" s="214"/>
    </row>
    <row r="23" spans="2:6" s="22" customFormat="1" ht="17.45" customHeight="1">
      <c r="B23" s="66" t="s">
        <v>157</v>
      </c>
      <c r="C23" s="37">
        <v>0</v>
      </c>
      <c r="D23" s="22">
        <f t="shared" si="2"/>
        <v>0</v>
      </c>
      <c r="E23" s="37"/>
      <c r="F23" s="37"/>
    </row>
    <row r="24" spans="2:6" s="22" customFormat="1" ht="17.45" customHeight="1">
      <c r="B24" s="20" t="s">
        <v>137</v>
      </c>
      <c r="C24" s="37">
        <v>0</v>
      </c>
      <c r="D24" s="22">
        <f>SUM(E24:F24)</f>
        <v>0</v>
      </c>
      <c r="E24" s="37"/>
      <c r="F24" s="37"/>
    </row>
    <row r="25" spans="2:6" s="213" customFormat="1" ht="17.45" customHeight="1">
      <c r="B25" s="213" t="s">
        <v>127</v>
      </c>
      <c r="C25" s="214">
        <v>0</v>
      </c>
      <c r="D25" s="213">
        <f>SUM(E25:F25)</f>
        <v>0</v>
      </c>
      <c r="E25" s="214"/>
      <c r="F25" s="214"/>
    </row>
    <row r="26" spans="2:6" s="22" customFormat="1" ht="17.45" customHeight="1">
      <c r="B26" s="20" t="s">
        <v>9</v>
      </c>
      <c r="C26" s="37">
        <v>0</v>
      </c>
      <c r="D26" s="22">
        <f t="shared" si="2"/>
        <v>0</v>
      </c>
      <c r="E26" s="37"/>
      <c r="F26" s="37"/>
    </row>
    <row r="27" spans="2:6" s="213" customFormat="1" ht="17.45" customHeight="1">
      <c r="B27" s="213" t="s">
        <v>143</v>
      </c>
      <c r="C27" s="214">
        <v>0</v>
      </c>
      <c r="D27" s="213">
        <f>SUM(E27:F27)</f>
        <v>0</v>
      </c>
      <c r="E27" s="214"/>
      <c r="F27" s="214"/>
    </row>
    <row r="28" spans="2:6" s="22" customFormat="1" ht="17.45" customHeight="1">
      <c r="B28" s="20" t="s">
        <v>7</v>
      </c>
      <c r="C28" s="37">
        <v>0</v>
      </c>
      <c r="D28" s="22">
        <f>SUM(E28:F28)</f>
        <v>0</v>
      </c>
      <c r="E28" s="37"/>
      <c r="F28" s="37"/>
    </row>
    <row r="29" spans="2:6" s="213" customFormat="1" ht="17.45" customHeight="1">
      <c r="B29" s="213" t="s">
        <v>152</v>
      </c>
      <c r="C29" s="214">
        <v>0</v>
      </c>
      <c r="D29" s="213">
        <f>SUM(E29:F29)</f>
        <v>0</v>
      </c>
      <c r="E29" s="214"/>
      <c r="F29" s="214"/>
    </row>
    <row r="30" spans="2:6" s="22" customFormat="1" ht="17.45" customHeight="1">
      <c r="B30" s="66" t="s">
        <v>158</v>
      </c>
      <c r="C30" s="37">
        <v>0</v>
      </c>
      <c r="D30" s="22">
        <f t="shared" si="2"/>
        <v>0</v>
      </c>
      <c r="E30" s="37"/>
      <c r="F30" s="37"/>
    </row>
    <row r="31" spans="2:6" s="27" customFormat="1" ht="17.45" customHeight="1" thickBot="1">
      <c r="B31" s="60" t="s">
        <v>2</v>
      </c>
      <c r="C31" s="63">
        <f>SUM(C8:C30)</f>
        <v>0</v>
      </c>
      <c r="D31" s="63">
        <f>SUM(D8:D30)</f>
        <v>0</v>
      </c>
      <c r="E31" s="63"/>
      <c r="F31" s="63"/>
    </row>
    <row r="32" spans="2:6" ht="24.75" thickTop="1"/>
  </sheetData>
  <mergeCells count="3">
    <mergeCell ref="A1:F1"/>
    <mergeCell ref="A2:F2"/>
    <mergeCell ref="A3:F3"/>
  </mergeCells>
  <phoneticPr fontId="13" type="noConversion"/>
  <pageMargins left="1.1417322834645669" right="0.74803149606299213" top="0.59055118110236227" bottom="0" header="0.51181102362204722" footer="0.51181102362204722"/>
  <pageSetup paperSize="9" orientation="landscape" horizontalDpi="180" verticalDpi="18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E19" sqref="E19"/>
    </sheetView>
  </sheetViews>
  <sheetFormatPr defaultRowHeight="24"/>
  <cols>
    <col min="1" max="1" width="1.875" style="6" customWidth="1"/>
    <col min="2" max="2" width="33.75" style="6" customWidth="1"/>
    <col min="3" max="5" width="21.875" style="6" customWidth="1"/>
    <col min="6" max="16384" width="9" style="6"/>
  </cols>
  <sheetData>
    <row r="1" spans="1:7" s="4" customFormat="1" ht="21" customHeight="1">
      <c r="A1" s="251" t="s">
        <v>165</v>
      </c>
      <c r="B1" s="251"/>
      <c r="C1" s="251"/>
      <c r="D1" s="251"/>
      <c r="E1" s="251"/>
      <c r="F1" s="204"/>
      <c r="G1" s="204"/>
    </row>
    <row r="2" spans="1:7" s="4" customFormat="1" ht="21" customHeight="1">
      <c r="A2" s="251" t="s">
        <v>176</v>
      </c>
      <c r="B2" s="251"/>
      <c r="C2" s="251"/>
      <c r="D2" s="251"/>
      <c r="E2" s="251"/>
      <c r="F2" s="204"/>
      <c r="G2" s="204"/>
    </row>
    <row r="3" spans="1:7" s="4" customFormat="1" ht="21" customHeight="1">
      <c r="A3" s="252" t="str">
        <f>เคหะชุมชน!B3</f>
        <v>ตั้งแต่วันที่    1   ตุลาคม   2555   ถึงวันที่   31  มกราคม   2556</v>
      </c>
      <c r="B3" s="252"/>
      <c r="C3" s="252"/>
      <c r="D3" s="252"/>
      <c r="E3" s="252"/>
      <c r="F3" s="205"/>
      <c r="G3" s="205"/>
    </row>
    <row r="4" spans="1:7" s="27" customFormat="1" ht="18" customHeight="1">
      <c r="A4" s="23"/>
      <c r="B4" s="23"/>
      <c r="C4" s="24"/>
      <c r="D4" s="25"/>
      <c r="E4" s="24" t="s">
        <v>177</v>
      </c>
    </row>
    <row r="5" spans="1:7" s="27" customFormat="1" ht="18" customHeight="1">
      <c r="A5" s="28"/>
      <c r="B5" s="29" t="s">
        <v>0</v>
      </c>
      <c r="C5" s="30" t="s">
        <v>1</v>
      </c>
      <c r="D5" s="29" t="s">
        <v>2</v>
      </c>
      <c r="E5" s="30"/>
    </row>
    <row r="6" spans="1:7" s="27" customFormat="1" ht="18" customHeight="1">
      <c r="A6" s="32"/>
      <c r="B6" s="32"/>
      <c r="C6" s="33"/>
      <c r="D6" s="32"/>
      <c r="E6" s="34" t="s">
        <v>178</v>
      </c>
    </row>
    <row r="7" spans="1:7" ht="17.45" customHeight="1">
      <c r="A7" s="36" t="s">
        <v>8</v>
      </c>
      <c r="C7" s="7"/>
      <c r="E7" s="7"/>
    </row>
    <row r="8" spans="1:7" s="22" customFormat="1" ht="17.45" customHeight="1">
      <c r="B8" s="20" t="s">
        <v>153</v>
      </c>
      <c r="C8" s="37">
        <v>0</v>
      </c>
      <c r="D8" s="22">
        <f t="shared" ref="D8:D17" si="0">+E8</f>
        <v>0</v>
      </c>
      <c r="E8" s="37">
        <v>0</v>
      </c>
    </row>
    <row r="9" spans="1:7" s="22" customFormat="1" ht="17.45" customHeight="1">
      <c r="B9" s="20" t="s">
        <v>154</v>
      </c>
      <c r="C9" s="37">
        <v>0</v>
      </c>
      <c r="D9" s="22">
        <f t="shared" si="0"/>
        <v>0</v>
      </c>
      <c r="E9" s="37">
        <v>0</v>
      </c>
    </row>
    <row r="10" spans="1:7" s="206" customFormat="1" ht="17.45" customHeight="1">
      <c r="B10" s="206" t="s">
        <v>187</v>
      </c>
      <c r="C10" s="208">
        <v>0</v>
      </c>
      <c r="D10" s="206">
        <f t="shared" ref="D10" si="1">+E10</f>
        <v>0</v>
      </c>
      <c r="E10" s="208">
        <v>0</v>
      </c>
    </row>
    <row r="11" spans="1:7" s="22" customFormat="1" ht="17.45" customHeight="1">
      <c r="B11" s="20" t="s">
        <v>134</v>
      </c>
      <c r="C11" s="37">
        <v>0</v>
      </c>
      <c r="D11" s="22">
        <f t="shared" si="0"/>
        <v>0</v>
      </c>
      <c r="E11" s="37">
        <v>0</v>
      </c>
    </row>
    <row r="12" spans="1:7" s="213" customFormat="1" ht="17.45" customHeight="1">
      <c r="B12" s="213" t="s">
        <v>155</v>
      </c>
      <c r="C12" s="214">
        <v>0</v>
      </c>
      <c r="D12" s="213">
        <f t="shared" si="0"/>
        <v>0</v>
      </c>
      <c r="E12" s="214">
        <v>0</v>
      </c>
    </row>
    <row r="13" spans="1:7" s="22" customFormat="1" ht="17.45" customHeight="1">
      <c r="B13" s="22" t="s">
        <v>146</v>
      </c>
      <c r="C13" s="37">
        <v>30000</v>
      </c>
      <c r="D13" s="22">
        <f t="shared" si="0"/>
        <v>0</v>
      </c>
      <c r="E13" s="37">
        <v>0</v>
      </c>
    </row>
    <row r="14" spans="1:7" s="213" customFormat="1" ht="17.45" customHeight="1">
      <c r="B14" s="213" t="s">
        <v>129</v>
      </c>
      <c r="C14" s="214">
        <v>0</v>
      </c>
      <c r="D14" s="213">
        <f t="shared" si="0"/>
        <v>0</v>
      </c>
      <c r="E14" s="214">
        <v>0</v>
      </c>
    </row>
    <row r="15" spans="1:7" s="54" customFormat="1" ht="17.45" customHeight="1">
      <c r="B15" s="67" t="s">
        <v>145</v>
      </c>
      <c r="C15" s="55">
        <v>0</v>
      </c>
      <c r="D15" s="22">
        <f t="shared" si="0"/>
        <v>0</v>
      </c>
      <c r="E15" s="21">
        <v>0</v>
      </c>
      <c r="F15" s="56"/>
      <c r="G15" s="59"/>
    </row>
    <row r="16" spans="1:7" s="22" customFormat="1" ht="17.45" customHeight="1">
      <c r="B16" s="20" t="s">
        <v>135</v>
      </c>
      <c r="C16" s="37">
        <v>300000</v>
      </c>
      <c r="D16" s="22">
        <f t="shared" si="0"/>
        <v>0</v>
      </c>
      <c r="E16" s="37">
        <v>0</v>
      </c>
    </row>
    <row r="17" spans="2:5" s="213" customFormat="1" ht="17.45" customHeight="1">
      <c r="B17" s="213" t="s">
        <v>126</v>
      </c>
      <c r="C17" s="214">
        <v>0</v>
      </c>
      <c r="D17" s="213">
        <f t="shared" si="0"/>
        <v>0</v>
      </c>
      <c r="E17" s="214">
        <v>0</v>
      </c>
    </row>
    <row r="18" spans="2:5" s="22" customFormat="1" ht="17.45" customHeight="1">
      <c r="B18" s="20" t="s">
        <v>136</v>
      </c>
      <c r="C18" s="37">
        <v>700000</v>
      </c>
      <c r="D18" s="22">
        <f>+E18</f>
        <v>361257.24</v>
      </c>
      <c r="E18" s="37">
        <f>169808.58+191448.66</f>
        <v>361257.24</v>
      </c>
    </row>
    <row r="19" spans="2:5" s="22" customFormat="1" ht="17.45" customHeight="1">
      <c r="B19" s="20" t="s">
        <v>125</v>
      </c>
      <c r="C19" s="37">
        <v>80000</v>
      </c>
      <c r="D19" s="22">
        <f t="shared" ref="D19:D30" si="2">+E19</f>
        <v>0</v>
      </c>
      <c r="E19" s="37">
        <v>0</v>
      </c>
    </row>
    <row r="20" spans="2:5" s="213" customFormat="1" ht="17.45" customHeight="1">
      <c r="B20" s="213" t="s">
        <v>128</v>
      </c>
      <c r="C20" s="214">
        <v>0</v>
      </c>
      <c r="D20" s="213">
        <f t="shared" si="2"/>
        <v>0</v>
      </c>
      <c r="E20" s="214">
        <v>0</v>
      </c>
    </row>
    <row r="21" spans="2:5" s="22" customFormat="1" ht="17.45" customHeight="1">
      <c r="B21" s="20" t="s">
        <v>156</v>
      </c>
      <c r="C21" s="37">
        <v>0</v>
      </c>
      <c r="D21" s="22">
        <f t="shared" si="2"/>
        <v>0</v>
      </c>
      <c r="E21" s="37">
        <v>0</v>
      </c>
    </row>
    <row r="22" spans="2:5" s="213" customFormat="1" ht="17.45" customHeight="1">
      <c r="B22" s="213" t="s">
        <v>144</v>
      </c>
      <c r="C22" s="214">
        <v>248500</v>
      </c>
      <c r="D22" s="213">
        <f t="shared" si="2"/>
        <v>0</v>
      </c>
      <c r="E22" s="214">
        <v>0</v>
      </c>
    </row>
    <row r="23" spans="2:5" s="22" customFormat="1" ht="17.45" customHeight="1">
      <c r="B23" s="66" t="s">
        <v>157</v>
      </c>
      <c r="C23" s="37">
        <v>0</v>
      </c>
      <c r="D23" s="22">
        <f t="shared" si="2"/>
        <v>0</v>
      </c>
      <c r="E23" s="37">
        <v>0</v>
      </c>
    </row>
    <row r="24" spans="2:5" s="22" customFormat="1" ht="17.45" customHeight="1">
      <c r="B24" s="20" t="s">
        <v>137</v>
      </c>
      <c r="C24" s="37">
        <v>0</v>
      </c>
      <c r="D24" s="22">
        <f t="shared" si="2"/>
        <v>0</v>
      </c>
      <c r="E24" s="37">
        <v>0</v>
      </c>
    </row>
    <row r="25" spans="2:5" s="213" customFormat="1" ht="17.45" customHeight="1">
      <c r="B25" s="213" t="s">
        <v>127</v>
      </c>
      <c r="C25" s="214">
        <v>0</v>
      </c>
      <c r="D25" s="213">
        <f t="shared" si="2"/>
        <v>0</v>
      </c>
      <c r="E25" s="214">
        <v>0</v>
      </c>
    </row>
    <row r="26" spans="2:5" s="22" customFormat="1" ht="17.45" customHeight="1">
      <c r="B26" s="20" t="s">
        <v>9</v>
      </c>
      <c r="C26" s="37">
        <v>0</v>
      </c>
      <c r="D26" s="22">
        <f t="shared" si="2"/>
        <v>0</v>
      </c>
      <c r="E26" s="37">
        <v>0</v>
      </c>
    </row>
    <row r="27" spans="2:5" s="213" customFormat="1" ht="17.45" customHeight="1">
      <c r="B27" s="213" t="s">
        <v>143</v>
      </c>
      <c r="C27" s="214">
        <v>0</v>
      </c>
      <c r="D27" s="213">
        <f t="shared" si="2"/>
        <v>0</v>
      </c>
      <c r="E27" s="214">
        <v>0</v>
      </c>
    </row>
    <row r="28" spans="2:5" s="22" customFormat="1" ht="17.45" customHeight="1">
      <c r="B28" s="20" t="s">
        <v>7</v>
      </c>
      <c r="C28" s="37">
        <v>0</v>
      </c>
      <c r="D28" s="22">
        <f t="shared" si="2"/>
        <v>0</v>
      </c>
      <c r="E28" s="37">
        <v>0</v>
      </c>
    </row>
    <row r="29" spans="2:5" s="213" customFormat="1" ht="17.45" customHeight="1">
      <c r="B29" s="213" t="s">
        <v>152</v>
      </c>
      <c r="C29" s="214">
        <v>0</v>
      </c>
      <c r="D29" s="213">
        <f t="shared" si="2"/>
        <v>0</v>
      </c>
      <c r="E29" s="214">
        <v>0</v>
      </c>
    </row>
    <row r="30" spans="2:5" s="22" customFormat="1" ht="17.45" customHeight="1">
      <c r="B30" s="66" t="s">
        <v>158</v>
      </c>
      <c r="C30" s="196">
        <v>0</v>
      </c>
      <c r="D30" s="22">
        <f t="shared" si="2"/>
        <v>0</v>
      </c>
      <c r="E30" s="196">
        <v>0</v>
      </c>
    </row>
    <row r="31" spans="2:5" s="27" customFormat="1" ht="17.45" customHeight="1" thickBot="1">
      <c r="B31" s="60" t="s">
        <v>2</v>
      </c>
      <c r="C31" s="63">
        <f>SUM(C8:C30)</f>
        <v>1358500</v>
      </c>
      <c r="D31" s="63">
        <f>SUM(D18:D30)</f>
        <v>361257.24</v>
      </c>
      <c r="E31" s="63">
        <f>SUM(E16:E30)</f>
        <v>361257.24</v>
      </c>
    </row>
    <row r="32" spans="2:5" ht="18" customHeight="1" thickTop="1"/>
  </sheetData>
  <mergeCells count="3">
    <mergeCell ref="A1:E1"/>
    <mergeCell ref="A2:E2"/>
    <mergeCell ref="A3:E3"/>
  </mergeCells>
  <pageMargins left="1.5354330708661419" right="0.43307086614173229" top="0.70866141732283472" bottom="0" header="0.31496062992125984" footer="0.31496062992125984"/>
  <pageSetup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Sheet22"/>
  <dimension ref="A1:G32"/>
  <sheetViews>
    <sheetView workbookViewId="0">
      <selection activeCell="A2" sqref="A2:E2"/>
    </sheetView>
  </sheetViews>
  <sheetFormatPr defaultRowHeight="24"/>
  <cols>
    <col min="1" max="1" width="1.875" style="6" customWidth="1"/>
    <col min="2" max="2" width="33.75" style="6" customWidth="1"/>
    <col min="3" max="5" width="21.875" style="6" customWidth="1"/>
    <col min="6" max="16384" width="9" style="6"/>
  </cols>
  <sheetData>
    <row r="1" spans="1:7" s="4" customFormat="1" ht="21" customHeight="1">
      <c r="A1" s="251" t="s">
        <v>165</v>
      </c>
      <c r="B1" s="251"/>
      <c r="C1" s="251"/>
      <c r="D1" s="251"/>
      <c r="E1" s="251"/>
      <c r="F1" s="204"/>
      <c r="G1" s="204"/>
    </row>
    <row r="2" spans="1:7" s="4" customFormat="1" ht="21" customHeight="1">
      <c r="A2" s="251" t="s">
        <v>175</v>
      </c>
      <c r="B2" s="251"/>
      <c r="C2" s="251"/>
      <c r="D2" s="251"/>
      <c r="E2" s="251"/>
      <c r="F2" s="204"/>
      <c r="G2" s="204"/>
    </row>
    <row r="3" spans="1:7" s="4" customFormat="1" ht="21" customHeight="1">
      <c r="A3" s="252" t="str">
        <f>เคหะชุมชน!B3</f>
        <v>ตั้งแต่วันที่    1   ตุลาคม   2555   ถึงวันที่   31  มกราคม   2556</v>
      </c>
      <c r="B3" s="252"/>
      <c r="C3" s="252"/>
      <c r="D3" s="252"/>
      <c r="E3" s="252"/>
      <c r="F3" s="205"/>
      <c r="G3" s="205"/>
    </row>
    <row r="4" spans="1:7" s="27" customFormat="1" ht="18" customHeight="1">
      <c r="A4" s="23"/>
      <c r="B4" s="23"/>
      <c r="C4" s="24"/>
      <c r="D4" s="25"/>
      <c r="E4" s="24" t="s">
        <v>7</v>
      </c>
    </row>
    <row r="5" spans="1:7" s="27" customFormat="1" ht="18" customHeight="1">
      <c r="A5" s="28"/>
      <c r="B5" s="29" t="s">
        <v>0</v>
      </c>
      <c r="C5" s="30" t="s">
        <v>1</v>
      </c>
      <c r="D5" s="29" t="s">
        <v>2</v>
      </c>
      <c r="E5" s="30"/>
    </row>
    <row r="6" spans="1:7" s="27" customFormat="1" ht="18" customHeight="1">
      <c r="A6" s="32"/>
      <c r="B6" s="32"/>
      <c r="C6" s="33"/>
      <c r="D6" s="32"/>
      <c r="E6" s="34" t="s">
        <v>120</v>
      </c>
    </row>
    <row r="7" spans="1:7" ht="17.45" customHeight="1">
      <c r="A7" s="36" t="s">
        <v>8</v>
      </c>
      <c r="C7" s="7"/>
      <c r="E7" s="7"/>
    </row>
    <row r="8" spans="1:7" s="22" customFormat="1" ht="17.45" customHeight="1">
      <c r="B8" s="20" t="s">
        <v>153</v>
      </c>
      <c r="C8" s="37">
        <v>0</v>
      </c>
      <c r="E8" s="37"/>
    </row>
    <row r="9" spans="1:7" s="22" customFormat="1" ht="17.45" customHeight="1">
      <c r="B9" s="20" t="s">
        <v>154</v>
      </c>
      <c r="C9" s="37">
        <v>0</v>
      </c>
      <c r="E9" s="37"/>
    </row>
    <row r="10" spans="1:7" s="206" customFormat="1" ht="17.45" customHeight="1">
      <c r="B10" s="206" t="s">
        <v>187</v>
      </c>
      <c r="C10" s="208">
        <v>0</v>
      </c>
      <c r="E10" s="208"/>
    </row>
    <row r="11" spans="1:7" s="22" customFormat="1" ht="17.45" customHeight="1">
      <c r="B11" s="20" t="s">
        <v>134</v>
      </c>
      <c r="C11" s="37">
        <v>0</v>
      </c>
      <c r="E11" s="37"/>
    </row>
    <row r="12" spans="1:7" s="213" customFormat="1" ht="17.45" customHeight="1">
      <c r="B12" s="213" t="s">
        <v>155</v>
      </c>
      <c r="C12" s="214">
        <v>0</v>
      </c>
      <c r="E12" s="214"/>
    </row>
    <row r="13" spans="1:7" s="22" customFormat="1" ht="17.45" customHeight="1">
      <c r="B13" s="22" t="s">
        <v>146</v>
      </c>
      <c r="C13" s="37">
        <v>0</v>
      </c>
      <c r="E13" s="37"/>
    </row>
    <row r="14" spans="1:7" s="213" customFormat="1" ht="17.45" customHeight="1">
      <c r="B14" s="213" t="s">
        <v>129</v>
      </c>
      <c r="C14" s="214">
        <v>0</v>
      </c>
      <c r="E14" s="214"/>
    </row>
    <row r="15" spans="1:7" s="54" customFormat="1" ht="17.45" customHeight="1">
      <c r="B15" s="67" t="s">
        <v>145</v>
      </c>
      <c r="C15" s="55">
        <v>0</v>
      </c>
      <c r="E15" s="21"/>
      <c r="F15" s="56"/>
      <c r="G15" s="59"/>
    </row>
    <row r="16" spans="1:7" s="22" customFormat="1" ht="17.45" customHeight="1">
      <c r="B16" s="20" t="s">
        <v>135</v>
      </c>
      <c r="C16" s="37">
        <v>0</v>
      </c>
      <c r="E16" s="37"/>
    </row>
    <row r="17" spans="2:5" s="213" customFormat="1" ht="17.45" customHeight="1">
      <c r="B17" s="213" t="s">
        <v>126</v>
      </c>
      <c r="C17" s="214">
        <v>0</v>
      </c>
      <c r="E17" s="214"/>
    </row>
    <row r="18" spans="2:5" s="22" customFormat="1" ht="17.45" customHeight="1">
      <c r="B18" s="20" t="s">
        <v>136</v>
      </c>
      <c r="C18" s="37">
        <v>0</v>
      </c>
      <c r="E18" s="37"/>
    </row>
    <row r="19" spans="2:5" s="22" customFormat="1" ht="17.45" customHeight="1">
      <c r="B19" s="20" t="s">
        <v>125</v>
      </c>
      <c r="C19" s="37">
        <v>0</v>
      </c>
      <c r="E19" s="37"/>
    </row>
    <row r="20" spans="2:5" s="213" customFormat="1" ht="17.45" customHeight="1">
      <c r="B20" s="213" t="s">
        <v>128</v>
      </c>
      <c r="C20" s="214">
        <v>0</v>
      </c>
      <c r="E20" s="214"/>
    </row>
    <row r="21" spans="2:5" s="22" customFormat="1" ht="17.45" customHeight="1">
      <c r="B21" s="20" t="s">
        <v>156</v>
      </c>
      <c r="C21" s="37">
        <v>0</v>
      </c>
      <c r="E21" s="37"/>
    </row>
    <row r="22" spans="2:5" s="213" customFormat="1" ht="17.45" customHeight="1">
      <c r="B22" s="213" t="s">
        <v>144</v>
      </c>
      <c r="C22" s="214">
        <v>0</v>
      </c>
      <c r="E22" s="214"/>
    </row>
    <row r="23" spans="2:5" s="22" customFormat="1" ht="17.45" customHeight="1">
      <c r="B23" s="66" t="s">
        <v>157</v>
      </c>
      <c r="C23" s="37">
        <v>0</v>
      </c>
      <c r="D23" s="22">
        <f>+E23</f>
        <v>0</v>
      </c>
      <c r="E23" s="37">
        <v>0</v>
      </c>
    </row>
    <row r="24" spans="2:5" s="22" customFormat="1" ht="17.45" customHeight="1">
      <c r="B24" s="20" t="s">
        <v>137</v>
      </c>
      <c r="C24" s="37">
        <v>0</v>
      </c>
      <c r="E24" s="37"/>
    </row>
    <row r="25" spans="2:5" s="213" customFormat="1" ht="17.45" customHeight="1">
      <c r="B25" s="213" t="s">
        <v>127</v>
      </c>
      <c r="C25" s="214">
        <v>0</v>
      </c>
      <c r="E25" s="214"/>
    </row>
    <row r="26" spans="2:5" s="22" customFormat="1" ht="17.45" customHeight="1">
      <c r="B26" s="20" t="s">
        <v>9</v>
      </c>
      <c r="C26" s="37">
        <v>0</v>
      </c>
      <c r="E26" s="37"/>
    </row>
    <row r="27" spans="2:5" s="213" customFormat="1" ht="17.45" customHeight="1">
      <c r="B27" s="213" t="s">
        <v>143</v>
      </c>
      <c r="C27" s="214">
        <v>0</v>
      </c>
      <c r="E27" s="214"/>
    </row>
    <row r="28" spans="2:5" s="22" customFormat="1" ht="17.45" customHeight="1">
      <c r="B28" s="20" t="s">
        <v>7</v>
      </c>
      <c r="C28" s="37">
        <v>0</v>
      </c>
      <c r="D28" s="22">
        <f>+E28</f>
        <v>0</v>
      </c>
      <c r="E28" s="37">
        <v>0</v>
      </c>
    </row>
    <row r="29" spans="2:5" s="213" customFormat="1" ht="17.45" customHeight="1">
      <c r="B29" s="213" t="s">
        <v>152</v>
      </c>
      <c r="C29" s="214">
        <v>2454880</v>
      </c>
      <c r="D29" s="213">
        <f>+E29</f>
        <v>225548</v>
      </c>
      <c r="E29" s="214">
        <f>210788+14760</f>
        <v>225548</v>
      </c>
    </row>
    <row r="30" spans="2:5" s="22" customFormat="1" ht="17.45" customHeight="1">
      <c r="B30" s="166" t="s">
        <v>186</v>
      </c>
      <c r="C30" s="196">
        <v>0</v>
      </c>
      <c r="D30" s="66">
        <v>0</v>
      </c>
      <c r="E30" s="196">
        <v>0</v>
      </c>
    </row>
    <row r="31" spans="2:5" s="27" customFormat="1" ht="18" customHeight="1" thickBot="1">
      <c r="B31" s="60" t="s">
        <v>2</v>
      </c>
      <c r="C31" s="63">
        <f>SUM(C8:C30)</f>
        <v>2454880</v>
      </c>
      <c r="D31" s="63">
        <f>SUM(D18:D30)</f>
        <v>225548</v>
      </c>
      <c r="E31" s="63">
        <f>SUM(E16:E30)</f>
        <v>225548</v>
      </c>
    </row>
    <row r="32" spans="2:5" ht="24.75" thickTop="1"/>
  </sheetData>
  <mergeCells count="3">
    <mergeCell ref="A1:E1"/>
    <mergeCell ref="A2:E2"/>
    <mergeCell ref="A3:E3"/>
  </mergeCells>
  <phoneticPr fontId="13" type="noConversion"/>
  <pageMargins left="1.5354330708661419" right="0.43307086614173229" top="0.70866141732283472" bottom="0" header="0.51181102362204722" footer="0.51181102362204722"/>
  <pageSetup paperSize="9" orientation="landscape" horizontalDpi="180" verticalDpi="18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B2" sqref="B2"/>
    </sheetView>
  </sheetViews>
  <sheetFormatPr defaultRowHeight="24"/>
  <cols>
    <col min="1" max="1" width="1.875" style="20" customWidth="1"/>
    <col min="2" max="2" width="33.75" style="20" customWidth="1"/>
    <col min="3" max="3" width="14.875" style="20" customWidth="1"/>
    <col min="4" max="4" width="15.375" style="20" customWidth="1"/>
    <col min="5" max="6" width="15.25" style="20" customWidth="1"/>
    <col min="7" max="7" width="17.25" style="20" customWidth="1"/>
    <col min="8" max="16384" width="9" style="20"/>
  </cols>
  <sheetData>
    <row r="1" spans="1:7" s="47" customFormat="1" ht="18.75" customHeight="1">
      <c r="B1" s="47" t="s">
        <v>164</v>
      </c>
    </row>
    <row r="2" spans="1:7" s="47" customFormat="1" ht="18.75" customHeight="1">
      <c r="B2" s="162" t="s">
        <v>142</v>
      </c>
    </row>
    <row r="3" spans="1:7" s="47" customFormat="1" ht="18.75" customHeight="1">
      <c r="C3" s="253" t="str">
        <f>+งบกลาง!A3</f>
        <v>ตั้งแต่วันที่    1   ตุลาคม   2555   ถึงวันที่   31  มกราคม   2556</v>
      </c>
      <c r="D3" s="253"/>
      <c r="E3" s="253"/>
      <c r="F3" s="253"/>
    </row>
    <row r="4" spans="1:7" s="47" customFormat="1" ht="18.75" customHeight="1">
      <c r="A4" s="44"/>
      <c r="B4" s="44"/>
      <c r="C4" s="45"/>
      <c r="D4" s="46"/>
      <c r="E4" s="45" t="s">
        <v>79</v>
      </c>
      <c r="F4" s="46" t="s">
        <v>36</v>
      </c>
      <c r="G4" s="45" t="s">
        <v>38</v>
      </c>
    </row>
    <row r="5" spans="1:7" s="47" customFormat="1" ht="18.75" customHeight="1">
      <c r="A5" s="48"/>
      <c r="B5" s="49" t="s">
        <v>0</v>
      </c>
      <c r="C5" s="50" t="s">
        <v>159</v>
      </c>
      <c r="D5" s="49" t="s">
        <v>2</v>
      </c>
      <c r="E5" s="50" t="s">
        <v>19</v>
      </c>
      <c r="F5" s="49" t="s">
        <v>37</v>
      </c>
      <c r="G5" s="50"/>
    </row>
    <row r="6" spans="1:7" s="47" customFormat="1" ht="18.75" customHeight="1">
      <c r="A6" s="51"/>
      <c r="B6" s="51"/>
      <c r="C6" s="161" t="s">
        <v>160</v>
      </c>
      <c r="D6" s="51"/>
      <c r="E6" s="52" t="s">
        <v>76</v>
      </c>
      <c r="F6" s="53" t="s">
        <v>77</v>
      </c>
      <c r="G6" s="52" t="s">
        <v>78</v>
      </c>
    </row>
    <row r="7" spans="1:7" ht="18" customHeight="1">
      <c r="A7" s="19" t="s">
        <v>8</v>
      </c>
      <c r="C7" s="21"/>
      <c r="E7" s="21"/>
      <c r="G7" s="21"/>
    </row>
    <row r="8" spans="1:7" ht="18" customHeight="1">
      <c r="B8" s="20" t="s">
        <v>153</v>
      </c>
      <c r="C8" s="21">
        <v>0</v>
      </c>
      <c r="D8" s="20">
        <f>SUM(E8:G8)</f>
        <v>0</v>
      </c>
      <c r="E8" s="21">
        <v>0</v>
      </c>
      <c r="G8" s="21"/>
    </row>
    <row r="9" spans="1:7" ht="18" customHeight="1">
      <c r="B9" s="22" t="s">
        <v>154</v>
      </c>
      <c r="C9" s="21">
        <v>0</v>
      </c>
      <c r="D9" s="20">
        <f t="shared" ref="D9:D25" si="0">SUM(E9:G9)</f>
        <v>0</v>
      </c>
      <c r="E9" s="21">
        <v>0</v>
      </c>
      <c r="G9" s="21"/>
    </row>
    <row r="10" spans="1:7" ht="18" customHeight="1">
      <c r="B10" s="20" t="s">
        <v>134</v>
      </c>
      <c r="C10" s="21">
        <v>0</v>
      </c>
      <c r="D10" s="20">
        <f t="shared" si="0"/>
        <v>0</v>
      </c>
      <c r="E10" s="21">
        <v>0</v>
      </c>
      <c r="G10" s="21"/>
    </row>
    <row r="11" spans="1:7" ht="18" customHeight="1">
      <c r="B11" s="20" t="s">
        <v>155</v>
      </c>
      <c r="C11" s="21">
        <v>0</v>
      </c>
      <c r="D11" s="20">
        <f t="shared" si="0"/>
        <v>0</v>
      </c>
      <c r="E11" s="21">
        <v>0</v>
      </c>
      <c r="G11" s="21"/>
    </row>
    <row r="12" spans="1:7" ht="18" customHeight="1">
      <c r="B12" s="22" t="s">
        <v>146</v>
      </c>
      <c r="C12" s="21">
        <v>0</v>
      </c>
      <c r="D12" s="20">
        <f t="shared" si="0"/>
        <v>0</v>
      </c>
      <c r="E12" s="21">
        <v>0</v>
      </c>
      <c r="G12" s="21"/>
    </row>
    <row r="13" spans="1:7" ht="18" customHeight="1">
      <c r="B13" s="22" t="s">
        <v>129</v>
      </c>
      <c r="C13" s="21">
        <v>0</v>
      </c>
      <c r="D13" s="20">
        <f t="shared" si="0"/>
        <v>0</v>
      </c>
      <c r="E13" s="21">
        <v>0</v>
      </c>
      <c r="G13" s="21"/>
    </row>
    <row r="14" spans="1:7" s="54" customFormat="1" ht="18" customHeight="1">
      <c r="B14" s="67" t="s">
        <v>145</v>
      </c>
      <c r="C14" s="55">
        <v>0</v>
      </c>
      <c r="D14" s="54">
        <f>SUM(E14:F14)</f>
        <v>0</v>
      </c>
      <c r="E14" s="21">
        <v>0</v>
      </c>
      <c r="F14" s="55"/>
      <c r="G14" s="21"/>
    </row>
    <row r="15" spans="1:7" ht="18" customHeight="1">
      <c r="B15" s="20" t="s">
        <v>135</v>
      </c>
      <c r="C15" s="21">
        <v>0</v>
      </c>
      <c r="D15" s="20">
        <f t="shared" si="0"/>
        <v>0</v>
      </c>
      <c r="E15" s="21">
        <v>0</v>
      </c>
      <c r="G15" s="21"/>
    </row>
    <row r="16" spans="1:7" ht="18" customHeight="1">
      <c r="B16" s="20" t="s">
        <v>126</v>
      </c>
      <c r="C16" s="21">
        <v>0</v>
      </c>
      <c r="D16" s="20">
        <f t="shared" si="0"/>
        <v>0</v>
      </c>
      <c r="E16" s="21">
        <v>0</v>
      </c>
      <c r="G16" s="21"/>
    </row>
    <row r="17" spans="2:7" ht="18" customHeight="1">
      <c r="B17" s="20" t="s">
        <v>136</v>
      </c>
      <c r="C17" s="21">
        <v>0</v>
      </c>
      <c r="D17" s="20">
        <f t="shared" si="0"/>
        <v>0</v>
      </c>
      <c r="E17" s="21">
        <v>0</v>
      </c>
      <c r="G17" s="21"/>
    </row>
    <row r="18" spans="2:7" ht="18" customHeight="1">
      <c r="B18" s="20" t="s">
        <v>125</v>
      </c>
      <c r="C18" s="21">
        <v>0</v>
      </c>
      <c r="D18" s="20">
        <f t="shared" si="0"/>
        <v>0</v>
      </c>
      <c r="E18" s="21">
        <v>0</v>
      </c>
      <c r="G18" s="21"/>
    </row>
    <row r="19" spans="2:7" ht="18" customHeight="1">
      <c r="B19" s="20" t="s">
        <v>128</v>
      </c>
      <c r="C19" s="21">
        <v>0</v>
      </c>
      <c r="D19" s="20">
        <f t="shared" si="0"/>
        <v>0</v>
      </c>
      <c r="E19" s="21">
        <v>0</v>
      </c>
      <c r="G19" s="21"/>
    </row>
    <row r="20" spans="2:7" ht="18" customHeight="1">
      <c r="B20" s="20" t="s">
        <v>156</v>
      </c>
      <c r="C20" s="21">
        <v>0</v>
      </c>
      <c r="D20" s="20">
        <f t="shared" si="0"/>
        <v>0</v>
      </c>
      <c r="E20" s="21">
        <v>0</v>
      </c>
      <c r="G20" s="21"/>
    </row>
    <row r="21" spans="2:7" ht="18" customHeight="1">
      <c r="B21" s="20" t="s">
        <v>144</v>
      </c>
      <c r="C21" s="21">
        <v>0</v>
      </c>
      <c r="D21" s="20">
        <f t="shared" si="0"/>
        <v>0</v>
      </c>
      <c r="E21" s="21">
        <v>0</v>
      </c>
      <c r="G21" s="21"/>
    </row>
    <row r="22" spans="2:7" ht="18" customHeight="1">
      <c r="B22" s="66" t="s">
        <v>157</v>
      </c>
      <c r="C22" s="21">
        <v>0</v>
      </c>
      <c r="D22" s="20">
        <f t="shared" si="0"/>
        <v>0</v>
      </c>
      <c r="E22" s="21">
        <v>0</v>
      </c>
      <c r="G22" s="21"/>
    </row>
    <row r="23" spans="2:7" ht="18" customHeight="1">
      <c r="B23" s="20" t="s">
        <v>137</v>
      </c>
      <c r="C23" s="21">
        <v>0</v>
      </c>
      <c r="D23" s="20">
        <f>SUM(E23:G23)</f>
        <v>0</v>
      </c>
      <c r="E23" s="21">
        <v>0</v>
      </c>
      <c r="G23" s="21"/>
    </row>
    <row r="24" spans="2:7" ht="18" customHeight="1">
      <c r="B24" s="20" t="s">
        <v>127</v>
      </c>
      <c r="C24" s="21">
        <v>0</v>
      </c>
      <c r="D24" s="20">
        <f>SUM(E24:G24)</f>
        <v>0</v>
      </c>
      <c r="E24" s="21">
        <v>0</v>
      </c>
      <c r="G24" s="21"/>
    </row>
    <row r="25" spans="2:7" ht="18" customHeight="1">
      <c r="B25" s="20" t="s">
        <v>9</v>
      </c>
      <c r="C25" s="21">
        <v>0</v>
      </c>
      <c r="D25" s="20">
        <f t="shared" si="0"/>
        <v>0</v>
      </c>
      <c r="E25" s="21">
        <v>0</v>
      </c>
      <c r="G25" s="21"/>
    </row>
    <row r="26" spans="2:7" ht="18" customHeight="1">
      <c r="B26" s="20" t="s">
        <v>143</v>
      </c>
      <c r="C26" s="21">
        <v>0</v>
      </c>
      <c r="D26" s="20">
        <f>SUM(E26:G26)</f>
        <v>0</v>
      </c>
      <c r="E26" s="21">
        <v>0</v>
      </c>
      <c r="G26" s="21"/>
    </row>
    <row r="27" spans="2:7" ht="18" customHeight="1">
      <c r="B27" s="20" t="s">
        <v>7</v>
      </c>
      <c r="C27" s="21">
        <v>0</v>
      </c>
      <c r="D27" s="20">
        <f>SUM(E27:G27)</f>
        <v>0</v>
      </c>
      <c r="E27" s="21">
        <v>0</v>
      </c>
      <c r="G27" s="21"/>
    </row>
    <row r="28" spans="2:7" ht="18" customHeight="1">
      <c r="B28" s="20" t="s">
        <v>152</v>
      </c>
      <c r="C28" s="21">
        <v>0</v>
      </c>
      <c r="D28" s="20">
        <f>E28+F28+G28</f>
        <v>0</v>
      </c>
      <c r="E28" s="21">
        <v>0</v>
      </c>
      <c r="G28" s="21"/>
    </row>
    <row r="29" spans="2:7" ht="18" customHeight="1">
      <c r="B29" s="66" t="s">
        <v>158</v>
      </c>
      <c r="C29" s="21">
        <v>0</v>
      </c>
      <c r="D29" s="20">
        <f>E29+F29+G29</f>
        <v>0</v>
      </c>
      <c r="E29" s="21">
        <v>0</v>
      </c>
      <c r="G29" s="21"/>
    </row>
    <row r="30" spans="2:7" s="47" customFormat="1" ht="18" customHeight="1" thickBot="1">
      <c r="B30" s="61" t="s">
        <v>2</v>
      </c>
      <c r="C30" s="62">
        <f>SUM(C8:C29)</f>
        <v>0</v>
      </c>
      <c r="D30" s="62">
        <f>SUM(D8:D29)</f>
        <v>0</v>
      </c>
      <c r="E30" s="62">
        <f>SUM(E8:E29)</f>
        <v>0</v>
      </c>
      <c r="F30" s="62"/>
      <c r="G30" s="62">
        <f>SUM(G8:G29)</f>
        <v>0</v>
      </c>
    </row>
    <row r="31" spans="2:7" ht="24.75" thickTop="1"/>
  </sheetData>
  <mergeCells count="1">
    <mergeCell ref="C3:F3"/>
  </mergeCells>
  <phoneticPr fontId="13" type="noConversion"/>
  <pageMargins left="1.1417322834645669" right="0.74803149606299213" top="0.78740157480314965" bottom="0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B2" sqref="B2"/>
    </sheetView>
  </sheetViews>
  <sheetFormatPr defaultRowHeight="24"/>
  <cols>
    <col min="1" max="1" width="1.875" style="22" customWidth="1"/>
    <col min="2" max="2" width="35.25" style="22" customWidth="1"/>
    <col min="3" max="3" width="13.125" style="22" customWidth="1"/>
    <col min="4" max="4" width="12.625" style="22" customWidth="1"/>
    <col min="5" max="5" width="15.375" style="22" customWidth="1"/>
    <col min="6" max="6" width="15" style="22" customWidth="1"/>
    <col min="7" max="7" width="15.25" style="22" customWidth="1"/>
    <col min="8" max="8" width="14.625" style="22" customWidth="1"/>
    <col min="9" max="9" width="11.625" style="22" customWidth="1"/>
    <col min="10" max="10" width="7.5" style="22" customWidth="1"/>
    <col min="11" max="16384" width="9" style="22"/>
  </cols>
  <sheetData>
    <row r="1" spans="1:9" s="27" customFormat="1" ht="18.75" customHeight="1">
      <c r="B1" s="27" t="s">
        <v>163</v>
      </c>
    </row>
    <row r="2" spans="1:9" s="27" customFormat="1" ht="18.75" customHeight="1">
      <c r="B2" s="163" t="s">
        <v>161</v>
      </c>
    </row>
    <row r="3" spans="1:9" s="27" customFormat="1" ht="18.75" customHeight="1">
      <c r="C3" s="254" t="str">
        <f>ศึกษา!A3</f>
        <v>ตั้งแต่วันที่    1   ตุลาคม   2555   ถึงวันที่   31  มกราคม   2556</v>
      </c>
      <c r="D3" s="254"/>
      <c r="E3" s="254"/>
      <c r="F3" s="254"/>
      <c r="G3" s="254"/>
    </row>
    <row r="4" spans="1:9" s="27" customFormat="1" ht="18.75" customHeight="1">
      <c r="A4" s="23"/>
      <c r="B4" s="23"/>
      <c r="C4" s="24"/>
      <c r="D4" s="25"/>
      <c r="E4" s="24" t="s">
        <v>87</v>
      </c>
      <c r="F4" s="25" t="s">
        <v>41</v>
      </c>
      <c r="G4" s="24" t="s">
        <v>42</v>
      </c>
      <c r="H4" s="24" t="s">
        <v>105</v>
      </c>
      <c r="I4" s="24" t="s">
        <v>43</v>
      </c>
    </row>
    <row r="5" spans="1:9" s="27" customFormat="1" ht="18.75" customHeight="1">
      <c r="A5" s="28"/>
      <c r="B5" s="29" t="s">
        <v>0</v>
      </c>
      <c r="C5" s="30" t="s">
        <v>159</v>
      </c>
      <c r="D5" s="29" t="s">
        <v>2</v>
      </c>
      <c r="E5" s="39" t="s">
        <v>101</v>
      </c>
      <c r="F5" s="29"/>
      <c r="G5" s="30"/>
      <c r="H5" s="31" t="s">
        <v>106</v>
      </c>
      <c r="I5" s="30" t="s">
        <v>44</v>
      </c>
    </row>
    <row r="6" spans="1:9" s="27" customFormat="1" ht="18.75" customHeight="1">
      <c r="A6" s="32"/>
      <c r="B6" s="32"/>
      <c r="C6" s="164" t="s">
        <v>160</v>
      </c>
      <c r="D6" s="32"/>
      <c r="E6" s="34" t="s">
        <v>102</v>
      </c>
      <c r="F6" s="35" t="s">
        <v>103</v>
      </c>
      <c r="G6" s="34" t="s">
        <v>104</v>
      </c>
      <c r="H6" s="34" t="s">
        <v>107</v>
      </c>
      <c r="I6" s="34" t="s">
        <v>108</v>
      </c>
    </row>
    <row r="7" spans="1:9" ht="18" customHeight="1">
      <c r="A7" s="36" t="s">
        <v>8</v>
      </c>
      <c r="C7" s="37"/>
      <c r="E7" s="37"/>
      <c r="G7" s="37"/>
      <c r="H7" s="37"/>
      <c r="I7" s="37"/>
    </row>
    <row r="8" spans="1:9" ht="18" customHeight="1">
      <c r="B8" s="20" t="s">
        <v>153</v>
      </c>
      <c r="C8" s="37">
        <v>0</v>
      </c>
      <c r="D8" s="22">
        <f>SUM(E8:I8)</f>
        <v>0</v>
      </c>
      <c r="E8" s="37"/>
      <c r="G8" s="37"/>
      <c r="H8" s="37"/>
      <c r="I8" s="37"/>
    </row>
    <row r="9" spans="1:9" ht="18" customHeight="1">
      <c r="B9" s="20" t="s">
        <v>182</v>
      </c>
      <c r="C9" s="37">
        <v>0</v>
      </c>
      <c r="D9" s="22">
        <f t="shared" ref="D9:D29" si="0">SUM(E9:I9)</f>
        <v>0</v>
      </c>
      <c r="E9" s="37"/>
      <c r="G9" s="37"/>
      <c r="H9" s="37"/>
      <c r="I9" s="37"/>
    </row>
    <row r="10" spans="1:9" ht="18" customHeight="1">
      <c r="B10" s="20" t="s">
        <v>134</v>
      </c>
      <c r="C10" s="37">
        <v>0</v>
      </c>
      <c r="D10" s="22">
        <f t="shared" si="0"/>
        <v>0</v>
      </c>
      <c r="E10" s="37"/>
      <c r="G10" s="37"/>
      <c r="H10" s="37"/>
      <c r="I10" s="37"/>
    </row>
    <row r="11" spans="1:9" ht="18" customHeight="1">
      <c r="B11" s="20" t="s">
        <v>155</v>
      </c>
      <c r="C11" s="37">
        <v>0</v>
      </c>
      <c r="D11" s="22">
        <f t="shared" si="0"/>
        <v>0</v>
      </c>
      <c r="E11" s="37"/>
      <c r="G11" s="37"/>
      <c r="H11" s="37"/>
      <c r="I11" s="37"/>
    </row>
    <row r="12" spans="1:9" ht="18" customHeight="1">
      <c r="B12" s="22" t="s">
        <v>146</v>
      </c>
      <c r="C12" s="37">
        <v>0</v>
      </c>
      <c r="D12" s="22">
        <f t="shared" si="0"/>
        <v>0</v>
      </c>
      <c r="E12" s="37"/>
      <c r="G12" s="37"/>
      <c r="H12" s="37"/>
      <c r="I12" s="37"/>
    </row>
    <row r="13" spans="1:9" ht="18" customHeight="1">
      <c r="B13" s="22" t="s">
        <v>129</v>
      </c>
      <c r="C13" s="37">
        <v>0</v>
      </c>
      <c r="D13" s="22">
        <f t="shared" si="0"/>
        <v>0</v>
      </c>
      <c r="E13" s="37"/>
      <c r="G13" s="37"/>
      <c r="H13" s="37"/>
      <c r="I13" s="37"/>
    </row>
    <row r="14" spans="1:9" s="54" customFormat="1" ht="18" customHeight="1">
      <c r="B14" s="67" t="s">
        <v>145</v>
      </c>
      <c r="C14" s="55">
        <v>0</v>
      </c>
      <c r="D14" s="54">
        <f>SUM(E14:F14)</f>
        <v>0</v>
      </c>
      <c r="E14" s="21"/>
      <c r="F14" s="55"/>
      <c r="G14" s="21"/>
      <c r="H14" s="55"/>
      <c r="I14" s="55"/>
    </row>
    <row r="15" spans="1:9" ht="18" customHeight="1">
      <c r="B15" s="20" t="s">
        <v>135</v>
      </c>
      <c r="C15" s="37">
        <v>0</v>
      </c>
      <c r="D15" s="22">
        <f t="shared" si="0"/>
        <v>0</v>
      </c>
      <c r="E15" s="37"/>
      <c r="G15" s="37"/>
      <c r="H15" s="37"/>
      <c r="I15" s="37"/>
    </row>
    <row r="16" spans="1:9" ht="18" customHeight="1">
      <c r="B16" s="20" t="s">
        <v>126</v>
      </c>
      <c r="C16" s="37">
        <v>0</v>
      </c>
      <c r="D16" s="22">
        <f t="shared" si="0"/>
        <v>0</v>
      </c>
      <c r="E16" s="37"/>
      <c r="F16" s="37"/>
      <c r="G16" s="37"/>
      <c r="H16" s="37"/>
      <c r="I16" s="37"/>
    </row>
    <row r="17" spans="2:9" ht="18" customHeight="1">
      <c r="B17" s="20" t="s">
        <v>136</v>
      </c>
      <c r="C17" s="37">
        <v>0</v>
      </c>
      <c r="D17" s="22">
        <f t="shared" si="0"/>
        <v>0</v>
      </c>
      <c r="E17" s="37"/>
      <c r="F17" s="37"/>
      <c r="G17" s="37"/>
      <c r="H17" s="37"/>
      <c r="I17" s="37"/>
    </row>
    <row r="18" spans="2:9" ht="18" customHeight="1">
      <c r="B18" s="20" t="s">
        <v>125</v>
      </c>
      <c r="C18" s="37">
        <v>0</v>
      </c>
      <c r="D18" s="22">
        <f t="shared" si="0"/>
        <v>0</v>
      </c>
      <c r="E18" s="37"/>
      <c r="F18" s="38"/>
      <c r="G18" s="37"/>
      <c r="H18" s="37"/>
      <c r="I18" s="37"/>
    </row>
    <row r="19" spans="2:9" ht="18" customHeight="1">
      <c r="B19" s="20" t="s">
        <v>128</v>
      </c>
      <c r="C19" s="37">
        <v>0</v>
      </c>
      <c r="D19" s="22">
        <f t="shared" si="0"/>
        <v>0</v>
      </c>
      <c r="E19" s="37"/>
      <c r="F19" s="38"/>
      <c r="G19" s="37"/>
      <c r="H19" s="37"/>
      <c r="I19" s="37"/>
    </row>
    <row r="20" spans="2:9" ht="18" customHeight="1">
      <c r="B20" s="20" t="s">
        <v>183</v>
      </c>
      <c r="C20" s="37">
        <v>393100</v>
      </c>
      <c r="D20" s="22">
        <f t="shared" si="0"/>
        <v>389900</v>
      </c>
      <c r="E20" s="37"/>
      <c r="F20" s="38">
        <v>389900</v>
      </c>
      <c r="G20" s="37"/>
      <c r="H20" s="37"/>
      <c r="I20" s="37"/>
    </row>
    <row r="21" spans="2:9" ht="18" customHeight="1">
      <c r="B21" s="20" t="s">
        <v>144</v>
      </c>
      <c r="C21" s="37">
        <v>0</v>
      </c>
      <c r="D21" s="22">
        <f t="shared" si="0"/>
        <v>0</v>
      </c>
      <c r="E21" s="37"/>
      <c r="F21" s="38"/>
      <c r="G21" s="37"/>
      <c r="H21" s="37"/>
      <c r="I21" s="37"/>
    </row>
    <row r="22" spans="2:9" ht="18" customHeight="1">
      <c r="B22" s="66" t="s">
        <v>157</v>
      </c>
      <c r="C22" s="37">
        <v>0</v>
      </c>
      <c r="D22" s="22">
        <f t="shared" si="0"/>
        <v>0</v>
      </c>
      <c r="E22" s="37"/>
      <c r="F22" s="38"/>
      <c r="G22" s="37"/>
      <c r="H22" s="37"/>
      <c r="I22" s="37"/>
    </row>
    <row r="23" spans="2:9" ht="18" customHeight="1">
      <c r="B23" s="20" t="s">
        <v>137</v>
      </c>
      <c r="C23" s="37">
        <v>0</v>
      </c>
      <c r="D23" s="22">
        <f t="shared" si="0"/>
        <v>0</v>
      </c>
      <c r="E23" s="37"/>
      <c r="F23" s="38"/>
      <c r="G23" s="37"/>
      <c r="H23" s="37"/>
      <c r="I23" s="37"/>
    </row>
    <row r="24" spans="2:9" ht="18" customHeight="1">
      <c r="B24" s="20" t="s">
        <v>127</v>
      </c>
      <c r="C24" s="37">
        <v>0</v>
      </c>
      <c r="D24" s="22">
        <f>SUM(E24:I24)</f>
        <v>0</v>
      </c>
      <c r="E24" s="37"/>
      <c r="G24" s="37"/>
      <c r="H24" s="37"/>
      <c r="I24" s="37"/>
    </row>
    <row r="25" spans="2:9" ht="18" customHeight="1">
      <c r="B25" s="20" t="s">
        <v>9</v>
      </c>
      <c r="C25" s="37">
        <v>0</v>
      </c>
      <c r="D25" s="22">
        <f t="shared" si="0"/>
        <v>0</v>
      </c>
      <c r="E25" s="37"/>
      <c r="G25" s="37"/>
      <c r="H25" s="37"/>
      <c r="I25" s="37"/>
    </row>
    <row r="26" spans="2:9" ht="18" customHeight="1">
      <c r="B26" s="20" t="s">
        <v>143</v>
      </c>
      <c r="C26" s="37">
        <v>0</v>
      </c>
      <c r="D26" s="22">
        <f>SUM(E26:I26)</f>
        <v>0</v>
      </c>
      <c r="E26" s="37"/>
      <c r="G26" s="37"/>
      <c r="H26" s="37"/>
      <c r="I26" s="37"/>
    </row>
    <row r="27" spans="2:9" ht="18" customHeight="1">
      <c r="B27" s="20" t="s">
        <v>7</v>
      </c>
      <c r="C27" s="37">
        <v>0</v>
      </c>
      <c r="D27" s="22">
        <f>SUM(E27:I27)</f>
        <v>0</v>
      </c>
      <c r="E27" s="37"/>
      <c r="G27" s="37"/>
      <c r="H27" s="37"/>
      <c r="I27" s="37"/>
    </row>
    <row r="28" spans="2:9" ht="18" customHeight="1">
      <c r="B28" s="20" t="s">
        <v>152</v>
      </c>
      <c r="C28" s="37">
        <v>0</v>
      </c>
      <c r="D28" s="22">
        <f>SUM(E28:I28)</f>
        <v>0</v>
      </c>
      <c r="E28" s="37"/>
      <c r="G28" s="37"/>
      <c r="H28" s="37"/>
      <c r="I28" s="37"/>
    </row>
    <row r="29" spans="2:9" ht="18" customHeight="1">
      <c r="B29" s="66" t="s">
        <v>158</v>
      </c>
      <c r="C29" s="37">
        <v>0</v>
      </c>
      <c r="D29" s="22">
        <f t="shared" si="0"/>
        <v>0</v>
      </c>
      <c r="E29" s="37"/>
      <c r="G29" s="37"/>
      <c r="H29" s="37"/>
      <c r="I29" s="37"/>
    </row>
    <row r="30" spans="2:9" s="27" customFormat="1" ht="18" customHeight="1" thickBot="1">
      <c r="B30" s="60" t="s">
        <v>2</v>
      </c>
      <c r="C30" s="63">
        <f>SUM(C8:C29)</f>
        <v>393100</v>
      </c>
      <c r="D30" s="63">
        <f>SUM(D7:D29)</f>
        <v>389900</v>
      </c>
      <c r="E30" s="63">
        <f>SUM(E8:E29)</f>
        <v>0</v>
      </c>
      <c r="F30" s="63">
        <f>SUM(F8:F29)</f>
        <v>389900</v>
      </c>
      <c r="G30" s="63"/>
      <c r="H30" s="63"/>
      <c r="I30" s="63"/>
    </row>
    <row r="31" spans="2:9" ht="24.75" thickTop="1"/>
  </sheetData>
  <mergeCells count="1">
    <mergeCell ref="C3:G3"/>
  </mergeCells>
  <phoneticPr fontId="13" type="noConversion"/>
  <pageMargins left="0.35433070866141736" right="0.19685039370078741" top="0.78740157480314965" bottom="0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D12" sqref="D12"/>
    </sheetView>
  </sheetViews>
  <sheetFormatPr defaultRowHeight="24"/>
  <cols>
    <col min="1" max="1" width="1.875" style="6" customWidth="1"/>
    <col min="2" max="2" width="33.75" style="6" customWidth="1"/>
    <col min="3" max="5" width="21.875" style="6" customWidth="1"/>
    <col min="6" max="16384" width="9" style="6"/>
  </cols>
  <sheetData>
    <row r="1" spans="1:7" s="4" customFormat="1" ht="21" customHeight="1">
      <c r="A1" s="251" t="s">
        <v>165</v>
      </c>
      <c r="B1" s="251"/>
      <c r="C1" s="251"/>
      <c r="D1" s="251"/>
      <c r="E1" s="251"/>
      <c r="F1" s="204"/>
      <c r="G1" s="204"/>
    </row>
    <row r="2" spans="1:7" s="4" customFormat="1" ht="21" customHeight="1">
      <c r="A2" s="255" t="s">
        <v>188</v>
      </c>
      <c r="B2" s="255"/>
      <c r="C2" s="255"/>
      <c r="D2" s="255"/>
      <c r="E2" s="255"/>
      <c r="F2" s="204"/>
      <c r="G2" s="204"/>
    </row>
    <row r="3" spans="1:7" s="4" customFormat="1" ht="21" customHeight="1">
      <c r="A3" s="252" t="str">
        <f>เคหะชุมชน!B3</f>
        <v>ตั้งแต่วันที่    1   ตุลาคม   2555   ถึงวันที่   31  มกราคม   2556</v>
      </c>
      <c r="B3" s="252"/>
      <c r="C3" s="252"/>
      <c r="D3" s="252"/>
      <c r="E3" s="252"/>
      <c r="F3" s="205"/>
      <c r="G3" s="205"/>
    </row>
    <row r="4" spans="1:7" s="27" customFormat="1" ht="18" customHeight="1">
      <c r="A4" s="23"/>
      <c r="B4" s="23"/>
      <c r="C4" s="24"/>
      <c r="D4" s="25"/>
      <c r="E4" s="24" t="s">
        <v>7</v>
      </c>
    </row>
    <row r="5" spans="1:7" s="27" customFormat="1" ht="18" customHeight="1">
      <c r="A5" s="28"/>
      <c r="B5" s="29" t="s">
        <v>0</v>
      </c>
      <c r="C5" s="30" t="s">
        <v>1</v>
      </c>
      <c r="D5" s="29" t="s">
        <v>2</v>
      </c>
      <c r="E5" s="30"/>
    </row>
    <row r="6" spans="1:7" s="27" customFormat="1" ht="18" customHeight="1">
      <c r="A6" s="32"/>
      <c r="B6" s="32"/>
      <c r="C6" s="33"/>
      <c r="D6" s="32"/>
      <c r="E6" s="34" t="s">
        <v>120</v>
      </c>
    </row>
    <row r="7" spans="1:7" ht="18" customHeight="1">
      <c r="A7" s="36" t="s">
        <v>8</v>
      </c>
      <c r="C7" s="7"/>
      <c r="E7" s="7"/>
    </row>
    <row r="8" spans="1:7" s="22" customFormat="1" ht="18" customHeight="1">
      <c r="B8" s="20" t="s">
        <v>153</v>
      </c>
      <c r="C8" s="37">
        <v>0</v>
      </c>
      <c r="E8" s="37"/>
    </row>
    <row r="9" spans="1:7" s="22" customFormat="1" ht="18" customHeight="1">
      <c r="B9" s="20" t="s">
        <v>154</v>
      </c>
      <c r="C9" s="37">
        <v>0</v>
      </c>
      <c r="E9" s="37"/>
    </row>
    <row r="10" spans="1:7" s="22" customFormat="1" ht="18" customHeight="1">
      <c r="B10" s="20" t="s">
        <v>134</v>
      </c>
      <c r="C10" s="37">
        <v>0</v>
      </c>
      <c r="E10" s="37"/>
    </row>
    <row r="11" spans="1:7" s="22" customFormat="1" ht="18" customHeight="1">
      <c r="B11" s="20" t="s">
        <v>155</v>
      </c>
      <c r="C11" s="37">
        <v>0</v>
      </c>
      <c r="E11" s="37"/>
    </row>
    <row r="12" spans="1:7" s="22" customFormat="1" ht="18" customHeight="1">
      <c r="B12" s="22" t="s">
        <v>146</v>
      </c>
      <c r="C12" s="37">
        <v>0</v>
      </c>
      <c r="E12" s="37"/>
    </row>
    <row r="13" spans="1:7" s="22" customFormat="1" ht="18" customHeight="1">
      <c r="B13" s="22" t="s">
        <v>129</v>
      </c>
      <c r="C13" s="37">
        <v>0</v>
      </c>
      <c r="E13" s="37"/>
    </row>
    <row r="14" spans="1:7" s="54" customFormat="1" ht="18" customHeight="1">
      <c r="B14" s="67" t="s">
        <v>145</v>
      </c>
      <c r="C14" s="55">
        <v>0</v>
      </c>
      <c r="E14" s="21"/>
      <c r="F14" s="56"/>
      <c r="G14" s="59"/>
    </row>
    <row r="15" spans="1:7" s="22" customFormat="1" ht="18" customHeight="1">
      <c r="B15" s="20" t="s">
        <v>135</v>
      </c>
      <c r="C15" s="37">
        <v>0</v>
      </c>
      <c r="E15" s="37"/>
    </row>
    <row r="16" spans="1:7" s="22" customFormat="1" ht="18" customHeight="1">
      <c r="B16" s="20" t="s">
        <v>126</v>
      </c>
      <c r="C16" s="37">
        <v>0</v>
      </c>
      <c r="E16" s="37"/>
    </row>
    <row r="17" spans="2:5" s="22" customFormat="1" ht="18" customHeight="1">
      <c r="B17" s="20" t="s">
        <v>136</v>
      </c>
      <c r="C17" s="37">
        <v>0</v>
      </c>
      <c r="E17" s="37"/>
    </row>
    <row r="18" spans="2:5" s="22" customFormat="1" ht="18" customHeight="1">
      <c r="B18" s="20" t="s">
        <v>125</v>
      </c>
      <c r="C18" s="37">
        <v>0</v>
      </c>
      <c r="E18" s="37"/>
    </row>
    <row r="19" spans="2:5" s="22" customFormat="1" ht="18" customHeight="1">
      <c r="B19" s="20" t="s">
        <v>128</v>
      </c>
      <c r="C19" s="37">
        <v>0</v>
      </c>
      <c r="E19" s="37"/>
    </row>
    <row r="20" spans="2:5" s="22" customFormat="1" ht="18" customHeight="1">
      <c r="B20" s="20" t="s">
        <v>156</v>
      </c>
      <c r="C20" s="37">
        <v>0</v>
      </c>
      <c r="E20" s="37"/>
    </row>
    <row r="21" spans="2:5" s="22" customFormat="1" ht="18" customHeight="1">
      <c r="B21" s="20" t="s">
        <v>144</v>
      </c>
      <c r="C21" s="37">
        <v>0</v>
      </c>
      <c r="E21" s="37"/>
    </row>
    <row r="22" spans="2:5" s="22" customFormat="1" ht="18" customHeight="1">
      <c r="B22" s="66" t="s">
        <v>157</v>
      </c>
      <c r="C22" s="37">
        <v>0</v>
      </c>
      <c r="E22" s="37"/>
    </row>
    <row r="23" spans="2:5" s="22" customFormat="1" ht="18" customHeight="1">
      <c r="B23" s="20" t="s">
        <v>137</v>
      </c>
      <c r="C23" s="37">
        <v>0</v>
      </c>
      <c r="E23" s="37"/>
    </row>
    <row r="24" spans="2:5" s="22" customFormat="1" ht="18" customHeight="1">
      <c r="B24" s="20" t="s">
        <v>127</v>
      </c>
      <c r="C24" s="37">
        <v>0</v>
      </c>
      <c r="E24" s="37"/>
    </row>
    <row r="25" spans="2:5" s="22" customFormat="1" ht="18" customHeight="1">
      <c r="B25" s="20" t="s">
        <v>9</v>
      </c>
      <c r="C25" s="37">
        <v>0</v>
      </c>
      <c r="E25" s="37"/>
    </row>
    <row r="26" spans="2:5" s="22" customFormat="1" ht="18" customHeight="1">
      <c r="B26" s="20" t="s">
        <v>143</v>
      </c>
      <c r="C26" s="37">
        <v>0</v>
      </c>
      <c r="E26" s="37"/>
    </row>
    <row r="27" spans="2:5" s="22" customFormat="1" ht="18" customHeight="1">
      <c r="B27" s="20" t="s">
        <v>7</v>
      </c>
      <c r="C27" s="37">
        <v>0</v>
      </c>
      <c r="D27" s="22">
        <f>+E27</f>
        <v>0</v>
      </c>
      <c r="E27" s="37"/>
    </row>
    <row r="28" spans="2:5" s="22" customFormat="1" ht="18" customHeight="1">
      <c r="B28" s="20" t="s">
        <v>152</v>
      </c>
      <c r="C28" s="37">
        <v>0</v>
      </c>
      <c r="E28" s="37"/>
    </row>
    <row r="29" spans="2:5" s="22" customFormat="1" ht="18" customHeight="1">
      <c r="B29" s="66" t="s">
        <v>189</v>
      </c>
      <c r="C29" s="196">
        <v>0</v>
      </c>
      <c r="D29" s="66"/>
      <c r="E29" s="196"/>
    </row>
    <row r="30" spans="2:5" s="27" customFormat="1" ht="18" customHeight="1" thickBot="1">
      <c r="B30" s="60" t="s">
        <v>2</v>
      </c>
      <c r="C30" s="63">
        <f>SUM(C8:C29)</f>
        <v>0</v>
      </c>
      <c r="D30" s="63">
        <f>SUM(D17:D29)</f>
        <v>0</v>
      </c>
      <c r="E30" s="63">
        <f>SUM(E15:E29)</f>
        <v>0</v>
      </c>
    </row>
    <row r="31" spans="2:5" ht="24.75" thickTop="1"/>
  </sheetData>
  <mergeCells count="3">
    <mergeCell ref="A1:E1"/>
    <mergeCell ref="A2:E2"/>
    <mergeCell ref="A3:E3"/>
  </mergeCells>
  <pageMargins left="1.5354330708661419" right="0.43307086614173229" top="0.70866141732283472" bottom="0" header="0.31496062992125984" footer="0.31496062992125984"/>
  <pageSetup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D12" sqref="D12"/>
    </sheetView>
  </sheetViews>
  <sheetFormatPr defaultRowHeight="24"/>
  <cols>
    <col min="1" max="1" width="1.875" style="6" customWidth="1"/>
    <col min="2" max="2" width="29.75" style="6" customWidth="1"/>
    <col min="3" max="3" width="15.75" style="6" customWidth="1"/>
    <col min="4" max="4" width="16.25" style="6" customWidth="1"/>
    <col min="5" max="5" width="18.25" style="6" customWidth="1"/>
    <col min="6" max="6" width="16.375" style="6" customWidth="1"/>
    <col min="7" max="7" width="17" style="6" customWidth="1"/>
    <col min="8" max="8" width="15.125" style="6" customWidth="1"/>
    <col min="9" max="16384" width="9" style="6"/>
  </cols>
  <sheetData>
    <row r="1" spans="1:8" s="226" customFormat="1" ht="21" customHeight="1">
      <c r="A1" s="256" t="s">
        <v>165</v>
      </c>
      <c r="B1" s="256"/>
      <c r="C1" s="256"/>
      <c r="D1" s="256"/>
      <c r="E1" s="256"/>
      <c r="F1" s="256"/>
      <c r="G1" s="256"/>
      <c r="H1" s="256"/>
    </row>
    <row r="2" spans="1:8" s="228" customFormat="1" ht="21" customHeight="1">
      <c r="A2" s="257" t="s">
        <v>196</v>
      </c>
      <c r="B2" s="257"/>
      <c r="C2" s="257"/>
      <c r="D2" s="257"/>
      <c r="E2" s="257"/>
      <c r="F2" s="257"/>
      <c r="G2" s="257"/>
      <c r="H2" s="257"/>
    </row>
    <row r="3" spans="1:8" s="226" customFormat="1" ht="21" customHeight="1">
      <c r="A3" s="258" t="str">
        <f>สงบ!A3</f>
        <v>ตั้งแต่วันที่    1   ตุลาคม   2555   ถึงวันที่   31  มกราคม   2556</v>
      </c>
      <c r="B3" s="258"/>
      <c r="C3" s="258"/>
      <c r="D3" s="258"/>
      <c r="E3" s="258"/>
      <c r="F3" s="258"/>
      <c r="G3" s="258"/>
      <c r="H3" s="258"/>
    </row>
    <row r="4" spans="1:8" s="27" customFormat="1" ht="21" customHeight="1">
      <c r="A4" s="23"/>
      <c r="B4" s="216"/>
      <c r="C4" s="40"/>
      <c r="D4" s="217"/>
      <c r="E4" s="40" t="s">
        <v>87</v>
      </c>
      <c r="F4" s="217"/>
      <c r="G4" s="26" t="s">
        <v>97</v>
      </c>
      <c r="H4" s="40" t="s">
        <v>56</v>
      </c>
    </row>
    <row r="5" spans="1:8" s="27" customFormat="1" ht="21" customHeight="1">
      <c r="A5" s="28"/>
      <c r="B5" s="220" t="s">
        <v>0</v>
      </c>
      <c r="C5" s="221" t="s">
        <v>1</v>
      </c>
      <c r="D5" s="220" t="s">
        <v>2</v>
      </c>
      <c r="E5" s="221" t="s">
        <v>60</v>
      </c>
      <c r="F5" s="220" t="s">
        <v>55</v>
      </c>
      <c r="G5" s="31" t="s">
        <v>98</v>
      </c>
      <c r="H5" s="221" t="s">
        <v>4</v>
      </c>
    </row>
    <row r="6" spans="1:8" s="27" customFormat="1" ht="21" customHeight="1">
      <c r="A6" s="32"/>
      <c r="B6" s="222"/>
      <c r="C6" s="223"/>
      <c r="D6" s="222"/>
      <c r="E6" s="224" t="s">
        <v>96</v>
      </c>
      <c r="F6" s="229" t="s">
        <v>95</v>
      </c>
      <c r="G6" s="224" t="s">
        <v>99</v>
      </c>
      <c r="H6" s="224" t="s">
        <v>100</v>
      </c>
    </row>
    <row r="7" spans="1:8" ht="17.45" customHeight="1">
      <c r="A7" s="36" t="s">
        <v>8</v>
      </c>
      <c r="C7" s="7"/>
      <c r="E7" s="7"/>
      <c r="G7" s="7"/>
      <c r="H7" s="7"/>
    </row>
    <row r="8" spans="1:8" s="22" customFormat="1" ht="17.45" customHeight="1">
      <c r="B8" s="20" t="s">
        <v>153</v>
      </c>
      <c r="C8" s="37">
        <v>0</v>
      </c>
      <c r="D8" s="22">
        <f t="shared" ref="D8:D16" si="0">SUM(E8:H8)</f>
        <v>0</v>
      </c>
      <c r="E8" s="37"/>
      <c r="G8" s="37">
        <v>0</v>
      </c>
      <c r="H8" s="37"/>
    </row>
    <row r="9" spans="1:8" s="22" customFormat="1" ht="17.45" customHeight="1">
      <c r="B9" s="20" t="s">
        <v>154</v>
      </c>
      <c r="C9" s="37">
        <v>0</v>
      </c>
      <c r="D9" s="22">
        <f t="shared" si="0"/>
        <v>0</v>
      </c>
      <c r="E9" s="37"/>
      <c r="G9" s="37">
        <v>0</v>
      </c>
      <c r="H9" s="37"/>
    </row>
    <row r="10" spans="1:8" s="206" customFormat="1" ht="17.45" customHeight="1">
      <c r="B10" s="206" t="s">
        <v>187</v>
      </c>
      <c r="C10" s="208">
        <v>0</v>
      </c>
      <c r="D10" s="206">
        <f t="shared" ref="D10" si="1">SUM(E10:H10)</f>
        <v>0</v>
      </c>
      <c r="E10" s="208"/>
      <c r="G10" s="208">
        <v>0</v>
      </c>
      <c r="H10" s="208"/>
    </row>
    <row r="11" spans="1:8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G11" s="37">
        <v>0</v>
      </c>
      <c r="H11" s="37"/>
    </row>
    <row r="12" spans="1:8" s="213" customFormat="1" ht="17.45" customHeight="1">
      <c r="B12" s="213" t="s">
        <v>155</v>
      </c>
      <c r="C12" s="214">
        <v>0</v>
      </c>
      <c r="D12" s="213">
        <f t="shared" si="0"/>
        <v>0</v>
      </c>
      <c r="E12" s="214"/>
      <c r="G12" s="214">
        <v>0</v>
      </c>
      <c r="H12" s="214"/>
    </row>
    <row r="13" spans="1:8" s="22" customFormat="1" ht="17.45" customHeight="1">
      <c r="B13" s="22" t="s">
        <v>146</v>
      </c>
      <c r="C13" s="37">
        <v>0</v>
      </c>
      <c r="D13" s="22">
        <f t="shared" si="0"/>
        <v>0</v>
      </c>
      <c r="E13" s="37"/>
      <c r="G13" s="37">
        <v>0</v>
      </c>
      <c r="H13" s="37"/>
    </row>
    <row r="14" spans="1:8" s="213" customFormat="1" ht="17.45" customHeight="1">
      <c r="B14" s="213" t="s">
        <v>129</v>
      </c>
      <c r="C14" s="214">
        <v>0</v>
      </c>
      <c r="D14" s="213">
        <f t="shared" si="0"/>
        <v>0</v>
      </c>
      <c r="E14" s="214"/>
      <c r="G14" s="214">
        <v>0</v>
      </c>
      <c r="H14" s="214"/>
    </row>
    <row r="15" spans="1:8" s="54" customFormat="1" ht="17.45" customHeight="1">
      <c r="B15" s="67" t="s">
        <v>145</v>
      </c>
      <c r="C15" s="55">
        <v>0</v>
      </c>
      <c r="D15" s="54">
        <f>SUM(E15:F15)</f>
        <v>0</v>
      </c>
      <c r="E15" s="21"/>
      <c r="F15" s="55"/>
      <c r="G15" s="21">
        <v>0</v>
      </c>
      <c r="H15" s="55"/>
    </row>
    <row r="16" spans="1:8" s="22" customFormat="1" ht="17.45" customHeight="1">
      <c r="B16" s="20" t="s">
        <v>135</v>
      </c>
      <c r="C16" s="37">
        <v>0</v>
      </c>
      <c r="D16" s="22">
        <f t="shared" si="0"/>
        <v>0</v>
      </c>
      <c r="E16" s="37"/>
      <c r="G16" s="37">
        <v>0</v>
      </c>
      <c r="H16" s="37"/>
    </row>
    <row r="17" spans="2:8" s="213" customFormat="1" ht="17.45" customHeight="1">
      <c r="B17" s="213" t="s">
        <v>126</v>
      </c>
      <c r="C17" s="214">
        <v>0</v>
      </c>
      <c r="D17" s="213">
        <f t="shared" ref="D17:D30" si="2">SUM(E17:H17)</f>
        <v>0</v>
      </c>
      <c r="E17" s="214"/>
      <c r="G17" s="214">
        <v>0</v>
      </c>
      <c r="H17" s="214"/>
    </row>
    <row r="18" spans="2:8" s="22" customFormat="1" ht="17.45" customHeight="1">
      <c r="B18" s="20" t="s">
        <v>136</v>
      </c>
      <c r="C18" s="37">
        <v>0</v>
      </c>
      <c r="D18" s="22">
        <f t="shared" si="2"/>
        <v>0</v>
      </c>
      <c r="E18" s="37"/>
      <c r="G18" s="37">
        <v>0</v>
      </c>
      <c r="H18" s="37"/>
    </row>
    <row r="19" spans="2:8" s="22" customFormat="1" ht="17.45" customHeight="1">
      <c r="B19" s="20" t="s">
        <v>125</v>
      </c>
      <c r="C19" s="37">
        <v>0</v>
      </c>
      <c r="D19" s="22">
        <f t="shared" si="2"/>
        <v>0</v>
      </c>
      <c r="E19" s="37"/>
      <c r="F19" s="37"/>
      <c r="G19" s="37">
        <v>0</v>
      </c>
      <c r="H19" s="37"/>
    </row>
    <row r="20" spans="2:8" s="213" customFormat="1" ht="17.45" customHeight="1">
      <c r="B20" s="213" t="s">
        <v>128</v>
      </c>
      <c r="C20" s="214">
        <v>0</v>
      </c>
      <c r="D20" s="213">
        <f t="shared" si="2"/>
        <v>0</v>
      </c>
      <c r="E20" s="214"/>
      <c r="F20" s="215"/>
      <c r="G20" s="214">
        <v>0</v>
      </c>
      <c r="H20" s="214"/>
    </row>
    <row r="21" spans="2:8" s="22" customFormat="1" ht="17.45" customHeight="1">
      <c r="B21" s="20" t="s">
        <v>156</v>
      </c>
      <c r="C21" s="37">
        <v>0</v>
      </c>
      <c r="D21" s="22">
        <f t="shared" si="2"/>
        <v>0</v>
      </c>
      <c r="E21" s="37"/>
      <c r="G21" s="37">
        <v>0</v>
      </c>
      <c r="H21" s="37"/>
    </row>
    <row r="22" spans="2:8" s="213" customFormat="1" ht="17.45" customHeight="1">
      <c r="B22" s="213" t="s">
        <v>144</v>
      </c>
      <c r="C22" s="214">
        <v>0</v>
      </c>
      <c r="D22" s="213">
        <f t="shared" si="2"/>
        <v>0</v>
      </c>
      <c r="E22" s="214"/>
      <c r="G22" s="214">
        <v>0</v>
      </c>
      <c r="H22" s="214"/>
    </row>
    <row r="23" spans="2:8" s="22" customFormat="1" ht="17.45" customHeight="1">
      <c r="B23" s="66" t="s">
        <v>157</v>
      </c>
      <c r="C23" s="37">
        <v>0</v>
      </c>
      <c r="D23" s="22">
        <f t="shared" si="2"/>
        <v>0</v>
      </c>
      <c r="E23" s="37"/>
      <c r="G23" s="37">
        <v>0</v>
      </c>
      <c r="H23" s="37"/>
    </row>
    <row r="24" spans="2:8" s="22" customFormat="1" ht="17.45" customHeight="1">
      <c r="B24" s="20" t="s">
        <v>137</v>
      </c>
      <c r="C24" s="37">
        <v>0</v>
      </c>
      <c r="D24" s="22">
        <f>SUM(E24:H24)</f>
        <v>0</v>
      </c>
      <c r="E24" s="37"/>
      <c r="G24" s="37">
        <v>0</v>
      </c>
      <c r="H24" s="37"/>
    </row>
    <row r="25" spans="2:8" s="213" customFormat="1" ht="17.45" customHeight="1">
      <c r="B25" s="213" t="s">
        <v>127</v>
      </c>
      <c r="C25" s="214">
        <v>0</v>
      </c>
      <c r="D25" s="213">
        <f>SUM(E25:H25)</f>
        <v>0</v>
      </c>
      <c r="E25" s="214"/>
      <c r="G25" s="214">
        <v>0</v>
      </c>
      <c r="H25" s="214"/>
    </row>
    <row r="26" spans="2:8" s="22" customFormat="1" ht="17.45" customHeight="1">
      <c r="B26" s="20" t="s">
        <v>9</v>
      </c>
      <c r="C26" s="37">
        <v>0</v>
      </c>
      <c r="D26" s="22">
        <f t="shared" si="2"/>
        <v>0</v>
      </c>
      <c r="E26" s="37"/>
      <c r="G26" s="37">
        <v>0</v>
      </c>
      <c r="H26" s="37"/>
    </row>
    <row r="27" spans="2:8" s="213" customFormat="1" ht="17.45" customHeight="1">
      <c r="B27" s="213" t="s">
        <v>143</v>
      </c>
      <c r="C27" s="214">
        <v>0</v>
      </c>
      <c r="D27" s="213">
        <f>SUM(E27:H27)</f>
        <v>0</v>
      </c>
      <c r="E27" s="214"/>
      <c r="G27" s="214">
        <v>0</v>
      </c>
      <c r="H27" s="214"/>
    </row>
    <row r="28" spans="2:8" s="22" customFormat="1" ht="17.45" customHeight="1">
      <c r="B28" s="20" t="s">
        <v>7</v>
      </c>
      <c r="C28" s="37">
        <v>0</v>
      </c>
      <c r="D28" s="22">
        <f>SUM(E28:H28)</f>
        <v>0</v>
      </c>
      <c r="E28" s="37"/>
      <c r="G28" s="37">
        <v>0</v>
      </c>
      <c r="H28" s="37"/>
    </row>
    <row r="29" spans="2:8" s="213" customFormat="1" ht="17.45" customHeight="1">
      <c r="B29" s="213" t="s">
        <v>152</v>
      </c>
      <c r="C29" s="214">
        <v>0</v>
      </c>
      <c r="D29" s="213">
        <f>SUM(E29:H29)</f>
        <v>0</v>
      </c>
      <c r="E29" s="214"/>
      <c r="G29" s="214">
        <v>0</v>
      </c>
      <c r="H29" s="214"/>
    </row>
    <row r="30" spans="2:8" s="22" customFormat="1" ht="17.45" customHeight="1">
      <c r="B30" s="66" t="s">
        <v>158</v>
      </c>
      <c r="C30" s="37">
        <v>0</v>
      </c>
      <c r="D30" s="22">
        <f t="shared" si="2"/>
        <v>0</v>
      </c>
      <c r="E30" s="37"/>
      <c r="G30" s="37">
        <v>0</v>
      </c>
      <c r="H30" s="37"/>
    </row>
    <row r="31" spans="2:8" s="27" customFormat="1" ht="17.45" customHeight="1" thickBot="1">
      <c r="B31" s="60" t="s">
        <v>2</v>
      </c>
      <c r="C31" s="63">
        <f>SUM(C8:C30)</f>
        <v>0</v>
      </c>
      <c r="D31" s="63">
        <f>SUM(D7:D30)</f>
        <v>0</v>
      </c>
      <c r="E31" s="63">
        <f>SUM(E7:E30)</f>
        <v>0</v>
      </c>
      <c r="F31" s="63">
        <f>SUM(F7:F30)</f>
        <v>0</v>
      </c>
      <c r="G31" s="63">
        <f>SUM(G7:G30)</f>
        <v>0</v>
      </c>
      <c r="H31" s="63">
        <f>SUM(H7:H30)</f>
        <v>0</v>
      </c>
    </row>
    <row r="32" spans="2:8" s="22" customFormat="1" ht="24.75" thickTop="1"/>
    <row r="33" s="22" customFormat="1"/>
    <row r="34" s="22" customFormat="1"/>
  </sheetData>
  <mergeCells count="3">
    <mergeCell ref="A1:H1"/>
    <mergeCell ref="A2:H2"/>
    <mergeCell ref="A3:H3"/>
  </mergeCells>
  <pageMargins left="0.35433070866141736" right="0.19685039370078741" top="0.55118110236220474" bottom="0" header="0.31496062992125984" footer="0.31496062992125984"/>
  <pageSetup paperSize="9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A2" sqref="A2:E2"/>
    </sheetView>
  </sheetViews>
  <sheetFormatPr defaultRowHeight="24"/>
  <cols>
    <col min="1" max="1" width="1.875" style="6" customWidth="1"/>
    <col min="2" max="2" width="33.75" style="6" customWidth="1"/>
    <col min="3" max="5" width="21.875" style="6" customWidth="1"/>
    <col min="6" max="16384" width="9" style="6"/>
  </cols>
  <sheetData>
    <row r="1" spans="1:7" s="226" customFormat="1" ht="18.95" customHeight="1">
      <c r="A1" s="256" t="s">
        <v>165</v>
      </c>
      <c r="B1" s="256"/>
      <c r="C1" s="256"/>
      <c r="D1" s="256"/>
      <c r="E1" s="256"/>
      <c r="F1" s="225"/>
      <c r="G1" s="225"/>
    </row>
    <row r="2" spans="1:7" s="240" customFormat="1" ht="18.95" customHeight="1">
      <c r="A2" s="257" t="s">
        <v>195</v>
      </c>
      <c r="B2" s="257"/>
      <c r="C2" s="257"/>
      <c r="D2" s="257"/>
      <c r="E2" s="257"/>
      <c r="F2" s="239"/>
      <c r="G2" s="239"/>
    </row>
    <row r="3" spans="1:7" s="226" customFormat="1" ht="18.95" customHeight="1">
      <c r="A3" s="258" t="str">
        <f>เคหะชุมชน!B3</f>
        <v>ตั้งแต่วันที่    1   ตุลาคม   2555   ถึงวันที่   31  มกราคม   2556</v>
      </c>
      <c r="B3" s="258"/>
      <c r="C3" s="258"/>
      <c r="D3" s="258"/>
      <c r="E3" s="258"/>
      <c r="F3" s="227"/>
      <c r="G3" s="227"/>
    </row>
    <row r="4" spans="1:7" s="218" customFormat="1" ht="17.45" customHeight="1">
      <c r="A4" s="216"/>
      <c r="B4" s="216"/>
      <c r="C4" s="40"/>
      <c r="D4" s="217"/>
      <c r="E4" s="40" t="s">
        <v>7</v>
      </c>
    </row>
    <row r="5" spans="1:7" s="218" customFormat="1" ht="17.45" customHeight="1">
      <c r="A5" s="219"/>
      <c r="B5" s="220" t="s">
        <v>0</v>
      </c>
      <c r="C5" s="221" t="s">
        <v>1</v>
      </c>
      <c r="D5" s="220" t="s">
        <v>2</v>
      </c>
      <c r="E5" s="221"/>
    </row>
    <row r="6" spans="1:7" s="218" customFormat="1" ht="17.45" customHeight="1">
      <c r="A6" s="222"/>
      <c r="B6" s="222"/>
      <c r="C6" s="223"/>
      <c r="D6" s="222"/>
      <c r="E6" s="224" t="s">
        <v>120</v>
      </c>
    </row>
    <row r="7" spans="1:7" ht="17.45" customHeight="1">
      <c r="A7" s="36" t="s">
        <v>8</v>
      </c>
      <c r="C7" s="7"/>
      <c r="E7" s="7"/>
    </row>
    <row r="8" spans="1:7" s="134" customFormat="1" ht="17.45" customHeight="1">
      <c r="B8" s="134" t="s">
        <v>153</v>
      </c>
      <c r="C8" s="230">
        <v>0</v>
      </c>
      <c r="E8" s="230"/>
    </row>
    <row r="9" spans="1:7" s="134" customFormat="1" ht="17.45" customHeight="1">
      <c r="B9" s="134" t="s">
        <v>154</v>
      </c>
      <c r="C9" s="230">
        <v>0</v>
      </c>
      <c r="E9" s="230"/>
    </row>
    <row r="10" spans="1:7" s="231" customFormat="1" ht="17.45" customHeight="1">
      <c r="B10" s="231" t="s">
        <v>187</v>
      </c>
      <c r="C10" s="232">
        <v>0</v>
      </c>
      <c r="E10" s="232"/>
    </row>
    <row r="11" spans="1:7" s="134" customFormat="1" ht="17.45" customHeight="1">
      <c r="B11" s="134" t="s">
        <v>134</v>
      </c>
      <c r="C11" s="230">
        <v>0</v>
      </c>
      <c r="E11" s="230"/>
    </row>
    <row r="12" spans="1:7" s="233" customFormat="1" ht="17.45" customHeight="1">
      <c r="B12" s="233" t="s">
        <v>155</v>
      </c>
      <c r="C12" s="234">
        <v>0</v>
      </c>
      <c r="E12" s="234"/>
    </row>
    <row r="13" spans="1:7" s="134" customFormat="1" ht="17.45" customHeight="1">
      <c r="B13" s="134" t="s">
        <v>146</v>
      </c>
      <c r="C13" s="230">
        <v>0</v>
      </c>
      <c r="E13" s="230"/>
    </row>
    <row r="14" spans="1:7" s="233" customFormat="1" ht="17.45" customHeight="1">
      <c r="B14" s="233" t="s">
        <v>129</v>
      </c>
      <c r="C14" s="234">
        <v>0</v>
      </c>
      <c r="E14" s="234"/>
    </row>
    <row r="15" spans="1:7" s="235" customFormat="1" ht="17.45" customHeight="1">
      <c r="B15" s="236" t="s">
        <v>145</v>
      </c>
      <c r="C15" s="237">
        <v>0</v>
      </c>
      <c r="E15" s="230"/>
      <c r="F15" s="241"/>
      <c r="G15" s="242"/>
    </row>
    <row r="16" spans="1:7" s="134" customFormat="1" ht="17.45" customHeight="1">
      <c r="B16" s="134" t="s">
        <v>135</v>
      </c>
      <c r="C16" s="230">
        <v>0</v>
      </c>
      <c r="E16" s="230"/>
    </row>
    <row r="17" spans="2:5" s="233" customFormat="1" ht="17.45" customHeight="1">
      <c r="B17" s="233" t="s">
        <v>126</v>
      </c>
      <c r="C17" s="234">
        <v>0</v>
      </c>
      <c r="E17" s="234"/>
    </row>
    <row r="18" spans="2:5" s="134" customFormat="1" ht="17.45" customHeight="1">
      <c r="B18" s="134" t="s">
        <v>136</v>
      </c>
      <c r="C18" s="230">
        <v>0</v>
      </c>
      <c r="E18" s="230"/>
    </row>
    <row r="19" spans="2:5" s="134" customFormat="1" ht="17.45" customHeight="1">
      <c r="B19" s="134" t="s">
        <v>125</v>
      </c>
      <c r="C19" s="230">
        <v>0</v>
      </c>
      <c r="E19" s="230"/>
    </row>
    <row r="20" spans="2:5" s="233" customFormat="1" ht="17.45" customHeight="1">
      <c r="B20" s="233" t="s">
        <v>128</v>
      </c>
      <c r="C20" s="234">
        <v>0</v>
      </c>
      <c r="E20" s="234"/>
    </row>
    <row r="21" spans="2:5" s="134" customFormat="1" ht="17.45" customHeight="1">
      <c r="B21" s="134" t="s">
        <v>156</v>
      </c>
      <c r="C21" s="230">
        <v>0</v>
      </c>
      <c r="E21" s="230"/>
    </row>
    <row r="22" spans="2:5" s="233" customFormat="1" ht="17.45" customHeight="1">
      <c r="B22" s="233" t="s">
        <v>144</v>
      </c>
      <c r="C22" s="234">
        <v>0</v>
      </c>
      <c r="E22" s="234"/>
    </row>
    <row r="23" spans="2:5" s="134" customFormat="1" ht="17.45" customHeight="1">
      <c r="B23" s="236" t="s">
        <v>157</v>
      </c>
      <c r="C23" s="230">
        <v>0</v>
      </c>
      <c r="D23" s="134">
        <f>+E23</f>
        <v>0</v>
      </c>
      <c r="E23" s="230">
        <v>0</v>
      </c>
    </row>
    <row r="24" spans="2:5" s="134" customFormat="1" ht="17.45" customHeight="1">
      <c r="B24" s="134" t="s">
        <v>137</v>
      </c>
      <c r="C24" s="230">
        <v>0</v>
      </c>
      <c r="E24" s="230"/>
    </row>
    <row r="25" spans="2:5" s="233" customFormat="1" ht="17.45" customHeight="1">
      <c r="B25" s="233" t="s">
        <v>127</v>
      </c>
      <c r="C25" s="234">
        <v>0</v>
      </c>
      <c r="E25" s="234"/>
    </row>
    <row r="26" spans="2:5" s="134" customFormat="1" ht="17.45" customHeight="1">
      <c r="B26" s="134" t="s">
        <v>9</v>
      </c>
      <c r="C26" s="230">
        <v>0</v>
      </c>
      <c r="E26" s="230"/>
    </row>
    <row r="27" spans="2:5" s="233" customFormat="1" ht="17.45" customHeight="1">
      <c r="B27" s="233" t="s">
        <v>143</v>
      </c>
      <c r="C27" s="234">
        <v>0</v>
      </c>
      <c r="E27" s="234"/>
    </row>
    <row r="28" spans="2:5" s="134" customFormat="1" ht="17.45" customHeight="1">
      <c r="B28" s="134" t="s">
        <v>7</v>
      </c>
      <c r="C28" s="230">
        <v>0</v>
      </c>
      <c r="D28" s="134">
        <f>+E28</f>
        <v>0</v>
      </c>
      <c r="E28" s="230">
        <v>0</v>
      </c>
    </row>
    <row r="29" spans="2:5" s="233" customFormat="1" ht="17.45" customHeight="1">
      <c r="B29" s="233" t="s">
        <v>152</v>
      </c>
      <c r="C29" s="234">
        <v>0</v>
      </c>
      <c r="D29" s="233">
        <f>+E29</f>
        <v>0</v>
      </c>
      <c r="E29" s="234">
        <v>0</v>
      </c>
    </row>
    <row r="30" spans="2:5" s="134" customFormat="1" ht="17.45" customHeight="1">
      <c r="B30" s="166" t="s">
        <v>186</v>
      </c>
      <c r="C30" s="238">
        <v>0</v>
      </c>
      <c r="D30" s="236">
        <f>+E30</f>
        <v>2633860</v>
      </c>
      <c r="E30" s="238">
        <f>1980100+651600+2160</f>
        <v>2633860</v>
      </c>
    </row>
    <row r="31" spans="2:5" s="218" customFormat="1" ht="18" customHeight="1" thickBot="1">
      <c r="B31" s="243" t="s">
        <v>2</v>
      </c>
      <c r="C31" s="244">
        <f>SUM(C8:C30)</f>
        <v>0</v>
      </c>
      <c r="D31" s="244">
        <f>SUM(D18:D30)</f>
        <v>2633860</v>
      </c>
      <c r="E31" s="244">
        <f>SUM(E16:E30)</f>
        <v>2633860</v>
      </c>
    </row>
    <row r="32" spans="2:5" ht="24.75" thickTop="1"/>
  </sheetData>
  <mergeCells count="3">
    <mergeCell ref="A1:E1"/>
    <mergeCell ref="A2:E2"/>
    <mergeCell ref="A3:E3"/>
  </mergeCells>
  <pageMargins left="1.5354330708661419" right="0.43307086614173229" top="0.74803149606299213" bottom="0" header="0.31496062992125984" footer="0.31496062992125984"/>
  <pageSetup paperSize="9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A2" sqref="A2:H2"/>
    </sheetView>
  </sheetViews>
  <sheetFormatPr defaultRowHeight="24"/>
  <cols>
    <col min="1" max="1" width="1.875" style="6" customWidth="1"/>
    <col min="2" max="2" width="31.375" style="6" customWidth="1"/>
    <col min="3" max="3" width="15.5" style="6" customWidth="1"/>
    <col min="4" max="4" width="16.5" style="6" customWidth="1"/>
    <col min="5" max="5" width="18.125" style="6" customWidth="1"/>
    <col min="6" max="6" width="16.125" style="6" customWidth="1"/>
    <col min="7" max="7" width="15.625" style="6" customWidth="1"/>
    <col min="8" max="8" width="15.75" style="6" customWidth="1"/>
    <col min="9" max="16384" width="9" style="6"/>
  </cols>
  <sheetData>
    <row r="1" spans="1:8" s="226" customFormat="1" ht="18.95" customHeight="1">
      <c r="A1" s="256" t="s">
        <v>165</v>
      </c>
      <c r="B1" s="256"/>
      <c r="C1" s="256"/>
      <c r="D1" s="256"/>
      <c r="E1" s="256"/>
      <c r="F1" s="256"/>
      <c r="G1" s="256"/>
      <c r="H1" s="256"/>
    </row>
    <row r="2" spans="1:8" s="240" customFormat="1" ht="18.95" customHeight="1">
      <c r="A2" s="257" t="s">
        <v>197</v>
      </c>
      <c r="B2" s="257"/>
      <c r="C2" s="257"/>
      <c r="D2" s="257"/>
      <c r="E2" s="257"/>
      <c r="F2" s="257"/>
      <c r="G2" s="257"/>
      <c r="H2" s="257"/>
    </row>
    <row r="3" spans="1:8" s="226" customFormat="1" ht="18.95" customHeight="1">
      <c r="A3" s="258" t="str">
        <f>สงบ!A3</f>
        <v>ตั้งแต่วันที่    1   ตุลาคม   2555   ถึงวันที่   31  มกราคม   2556</v>
      </c>
      <c r="B3" s="258"/>
      <c r="C3" s="258"/>
      <c r="D3" s="258"/>
      <c r="E3" s="258"/>
      <c r="F3" s="258"/>
      <c r="G3" s="258"/>
      <c r="H3" s="258"/>
    </row>
    <row r="4" spans="1:8" s="27" customFormat="1" ht="18" customHeight="1">
      <c r="A4" s="23"/>
      <c r="B4" s="216"/>
      <c r="C4" s="40"/>
      <c r="D4" s="217"/>
      <c r="E4" s="40" t="s">
        <v>87</v>
      </c>
      <c r="F4" s="26" t="s">
        <v>89</v>
      </c>
      <c r="G4" s="40" t="s">
        <v>40</v>
      </c>
      <c r="H4" s="40" t="s">
        <v>58</v>
      </c>
    </row>
    <row r="5" spans="1:8" s="27" customFormat="1" ht="18" customHeight="1">
      <c r="A5" s="28"/>
      <c r="B5" s="220" t="s">
        <v>0</v>
      </c>
      <c r="C5" s="221" t="s">
        <v>1</v>
      </c>
      <c r="D5" s="220" t="s">
        <v>2</v>
      </c>
      <c r="E5" s="221" t="s">
        <v>57</v>
      </c>
      <c r="F5" s="31" t="s">
        <v>90</v>
      </c>
      <c r="G5" s="221" t="s">
        <v>92</v>
      </c>
      <c r="H5" s="221" t="s">
        <v>59</v>
      </c>
    </row>
    <row r="6" spans="1:8" s="27" customFormat="1" ht="18" customHeight="1">
      <c r="A6" s="32"/>
      <c r="B6" s="222"/>
      <c r="C6" s="223"/>
      <c r="D6" s="222"/>
      <c r="E6" s="224" t="s">
        <v>88</v>
      </c>
      <c r="F6" s="224" t="s">
        <v>91</v>
      </c>
      <c r="G6" s="224" t="s">
        <v>93</v>
      </c>
      <c r="H6" s="224" t="s">
        <v>94</v>
      </c>
    </row>
    <row r="7" spans="1:8" ht="17.45" customHeight="1">
      <c r="A7" s="36" t="s">
        <v>8</v>
      </c>
      <c r="C7" s="7"/>
      <c r="E7" s="7"/>
      <c r="G7" s="7"/>
      <c r="H7" s="7"/>
    </row>
    <row r="8" spans="1:8" s="22" customFormat="1" ht="17.45" customHeight="1">
      <c r="B8" s="20" t="s">
        <v>153</v>
      </c>
      <c r="C8" s="37">
        <v>0</v>
      </c>
      <c r="D8" s="22">
        <f t="shared" ref="D8:D26" si="0">SUM(E8:H8)</f>
        <v>0</v>
      </c>
      <c r="E8" s="37"/>
      <c r="F8" s="22">
        <v>0</v>
      </c>
      <c r="G8" s="37"/>
      <c r="H8" s="37"/>
    </row>
    <row r="9" spans="1:8" s="22" customFormat="1" ht="17.45" customHeight="1">
      <c r="B9" s="20" t="s">
        <v>154</v>
      </c>
      <c r="C9" s="37">
        <v>0</v>
      </c>
      <c r="D9" s="22">
        <f t="shared" si="0"/>
        <v>0</v>
      </c>
      <c r="E9" s="37"/>
      <c r="G9" s="37"/>
      <c r="H9" s="37"/>
    </row>
    <row r="10" spans="1:8" s="22" customFormat="1" ht="17.45" customHeight="1">
      <c r="B10" s="206" t="s">
        <v>187</v>
      </c>
      <c r="C10" s="207">
        <v>0</v>
      </c>
      <c r="D10" s="206">
        <f t="shared" ref="D10" si="1">SUM(E10:H10)</f>
        <v>132000</v>
      </c>
      <c r="E10" s="207"/>
      <c r="F10" s="206">
        <f>99000+33000</f>
        <v>132000</v>
      </c>
      <c r="G10" s="37"/>
      <c r="H10" s="37"/>
    </row>
    <row r="11" spans="1:8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F11" s="22">
        <v>0</v>
      </c>
      <c r="G11" s="37"/>
      <c r="H11" s="37"/>
    </row>
    <row r="12" spans="1:8" s="213" customFormat="1" ht="17.45" customHeight="1">
      <c r="B12" s="213" t="s">
        <v>155</v>
      </c>
      <c r="C12" s="214">
        <v>0</v>
      </c>
      <c r="D12" s="213">
        <f t="shared" si="0"/>
        <v>0</v>
      </c>
      <c r="E12" s="214"/>
      <c r="F12" s="213">
        <v>0</v>
      </c>
      <c r="G12" s="214"/>
      <c r="H12" s="214"/>
    </row>
    <row r="13" spans="1:8" s="22" customFormat="1" ht="17.45" customHeight="1">
      <c r="B13" s="22" t="s">
        <v>146</v>
      </c>
      <c r="C13" s="37">
        <v>0</v>
      </c>
      <c r="D13" s="22">
        <f t="shared" si="0"/>
        <v>0</v>
      </c>
      <c r="E13" s="37"/>
      <c r="F13" s="22">
        <v>0</v>
      </c>
      <c r="G13" s="37"/>
      <c r="H13" s="37"/>
    </row>
    <row r="14" spans="1:8" s="213" customFormat="1" ht="17.45" customHeight="1">
      <c r="B14" s="213" t="s">
        <v>129</v>
      </c>
      <c r="C14" s="214">
        <v>0</v>
      </c>
      <c r="D14" s="213">
        <f t="shared" si="0"/>
        <v>0</v>
      </c>
      <c r="E14" s="214"/>
      <c r="F14" s="213">
        <v>0</v>
      </c>
      <c r="G14" s="214"/>
      <c r="H14" s="214"/>
    </row>
    <row r="15" spans="1:8" s="54" customFormat="1" ht="17.45" customHeight="1">
      <c r="B15" s="67" t="s">
        <v>145</v>
      </c>
      <c r="C15" s="55">
        <v>0</v>
      </c>
      <c r="D15" s="54">
        <f>SUM(E15:F15)</f>
        <v>0</v>
      </c>
      <c r="E15" s="21"/>
      <c r="F15" s="55">
        <v>0</v>
      </c>
      <c r="G15" s="21"/>
      <c r="H15" s="55"/>
    </row>
    <row r="16" spans="1:8" s="22" customFormat="1" ht="17.45" customHeight="1">
      <c r="B16" s="20" t="s">
        <v>135</v>
      </c>
      <c r="C16" s="37">
        <v>0</v>
      </c>
      <c r="D16" s="22">
        <f t="shared" si="0"/>
        <v>0</v>
      </c>
      <c r="E16" s="37"/>
      <c r="F16" s="22">
        <v>0</v>
      </c>
      <c r="G16" s="37"/>
      <c r="H16" s="37"/>
    </row>
    <row r="17" spans="2:8" s="213" customFormat="1" ht="17.45" customHeight="1">
      <c r="B17" s="213" t="s">
        <v>126</v>
      </c>
      <c r="C17" s="214">
        <v>0</v>
      </c>
      <c r="D17" s="213">
        <f t="shared" si="0"/>
        <v>0</v>
      </c>
      <c r="E17" s="214"/>
      <c r="F17" s="213">
        <v>0</v>
      </c>
      <c r="G17" s="214"/>
      <c r="H17" s="214"/>
    </row>
    <row r="18" spans="2:8" s="22" customFormat="1" ht="17.45" customHeight="1">
      <c r="B18" s="20" t="s">
        <v>136</v>
      </c>
      <c r="C18" s="37">
        <v>0</v>
      </c>
      <c r="D18" s="22">
        <f t="shared" si="0"/>
        <v>0</v>
      </c>
      <c r="E18" s="37"/>
      <c r="F18" s="22">
        <v>0</v>
      </c>
      <c r="G18" s="37"/>
      <c r="H18" s="37"/>
    </row>
    <row r="19" spans="2:8" s="22" customFormat="1" ht="17.45" customHeight="1">
      <c r="B19" s="20" t="s">
        <v>125</v>
      </c>
      <c r="C19" s="37">
        <v>0</v>
      </c>
      <c r="D19" s="22">
        <f t="shared" si="0"/>
        <v>0</v>
      </c>
      <c r="E19" s="37"/>
      <c r="F19" s="37">
        <v>0</v>
      </c>
      <c r="G19" s="37"/>
      <c r="H19" s="37"/>
    </row>
    <row r="20" spans="2:8" s="213" customFormat="1" ht="17.45" customHeight="1">
      <c r="B20" s="213" t="s">
        <v>128</v>
      </c>
      <c r="C20" s="214">
        <v>0</v>
      </c>
      <c r="D20" s="213">
        <f t="shared" si="0"/>
        <v>0</v>
      </c>
      <c r="E20" s="214"/>
      <c r="F20" s="215">
        <v>0</v>
      </c>
      <c r="G20" s="214"/>
      <c r="H20" s="214"/>
    </row>
    <row r="21" spans="2:8" s="22" customFormat="1" ht="17.45" customHeight="1">
      <c r="B21" s="20" t="s">
        <v>156</v>
      </c>
      <c r="C21" s="37">
        <v>0</v>
      </c>
      <c r="D21" s="22">
        <f t="shared" si="0"/>
        <v>0</v>
      </c>
      <c r="E21" s="37"/>
      <c r="F21" s="22">
        <v>0</v>
      </c>
      <c r="G21" s="37"/>
      <c r="H21" s="37"/>
    </row>
    <row r="22" spans="2:8" s="213" customFormat="1" ht="17.45" customHeight="1">
      <c r="B22" s="213" t="s">
        <v>144</v>
      </c>
      <c r="C22" s="214">
        <v>0</v>
      </c>
      <c r="D22" s="213">
        <f t="shared" si="0"/>
        <v>0</v>
      </c>
      <c r="E22" s="214"/>
      <c r="F22" s="213">
        <v>0</v>
      </c>
      <c r="G22" s="214"/>
      <c r="H22" s="214"/>
    </row>
    <row r="23" spans="2:8" s="22" customFormat="1" ht="17.45" customHeight="1">
      <c r="B23" s="66" t="s">
        <v>157</v>
      </c>
      <c r="C23" s="37">
        <v>0</v>
      </c>
      <c r="D23" s="22">
        <f>SUM(E23:H23)</f>
        <v>0</v>
      </c>
      <c r="E23" s="37"/>
      <c r="F23" s="22">
        <v>0</v>
      </c>
      <c r="G23" s="37"/>
      <c r="H23" s="37"/>
    </row>
    <row r="24" spans="2:8" s="22" customFormat="1" ht="17.45" customHeight="1">
      <c r="B24" s="20" t="s">
        <v>137</v>
      </c>
      <c r="C24" s="37">
        <v>0</v>
      </c>
      <c r="D24" s="22">
        <f>SUM(E24:H24)</f>
        <v>0</v>
      </c>
      <c r="E24" s="37"/>
      <c r="F24" s="22">
        <v>0</v>
      </c>
      <c r="G24" s="37"/>
      <c r="H24" s="37"/>
    </row>
    <row r="25" spans="2:8" s="213" customFormat="1" ht="17.45" customHeight="1">
      <c r="B25" s="213" t="s">
        <v>127</v>
      </c>
      <c r="C25" s="214">
        <v>0</v>
      </c>
      <c r="D25" s="213">
        <f>SUM(E25:H25)</f>
        <v>0</v>
      </c>
      <c r="E25" s="214"/>
      <c r="F25" s="213">
        <v>0</v>
      </c>
      <c r="G25" s="214"/>
      <c r="H25" s="214"/>
    </row>
    <row r="26" spans="2:8" s="22" customFormat="1" ht="17.45" customHeight="1">
      <c r="B26" s="20" t="s">
        <v>9</v>
      </c>
      <c r="C26" s="37">
        <v>0</v>
      </c>
      <c r="D26" s="22">
        <f t="shared" si="0"/>
        <v>0</v>
      </c>
      <c r="E26" s="37"/>
      <c r="F26" s="22">
        <v>0</v>
      </c>
      <c r="G26" s="37"/>
      <c r="H26" s="37"/>
    </row>
    <row r="27" spans="2:8" s="213" customFormat="1" ht="17.45" customHeight="1">
      <c r="B27" s="213" t="s">
        <v>143</v>
      </c>
      <c r="C27" s="214">
        <v>0</v>
      </c>
      <c r="D27" s="213">
        <f>SUM(E27:H27)</f>
        <v>0</v>
      </c>
      <c r="E27" s="214"/>
      <c r="F27" s="213">
        <v>0</v>
      </c>
      <c r="G27" s="214"/>
      <c r="H27" s="214"/>
    </row>
    <row r="28" spans="2:8" s="22" customFormat="1" ht="17.45" customHeight="1">
      <c r="B28" s="20" t="s">
        <v>7</v>
      </c>
      <c r="C28" s="37">
        <v>0</v>
      </c>
      <c r="D28" s="22">
        <f>SUM(E28:H28)</f>
        <v>0</v>
      </c>
      <c r="E28" s="37"/>
      <c r="F28" s="22">
        <v>0</v>
      </c>
      <c r="G28" s="37"/>
      <c r="H28" s="37"/>
    </row>
    <row r="29" spans="2:8" s="213" customFormat="1" ht="17.45" customHeight="1">
      <c r="B29" s="213" t="s">
        <v>152</v>
      </c>
      <c r="C29" s="214">
        <v>0</v>
      </c>
      <c r="D29" s="213">
        <f>SUM(E29:H29)</f>
        <v>0</v>
      </c>
      <c r="E29" s="214"/>
      <c r="F29" s="213">
        <v>0</v>
      </c>
      <c r="G29" s="214"/>
      <c r="H29" s="214"/>
    </row>
    <row r="30" spans="2:8" s="22" customFormat="1" ht="17.45" customHeight="1">
      <c r="B30" s="66" t="s">
        <v>158</v>
      </c>
      <c r="C30" s="37">
        <v>0</v>
      </c>
      <c r="D30" s="22">
        <f>SUM(E30:H30)</f>
        <v>0</v>
      </c>
      <c r="E30" s="37"/>
      <c r="F30" s="22">
        <v>0</v>
      </c>
      <c r="G30" s="37"/>
      <c r="H30" s="37"/>
    </row>
    <row r="31" spans="2:8" s="27" customFormat="1" ht="17.45" customHeight="1" thickBot="1">
      <c r="B31" s="60" t="s">
        <v>2</v>
      </c>
      <c r="C31" s="63">
        <f t="shared" ref="C31:H31" si="2">SUM(C7:C30)</f>
        <v>0</v>
      </c>
      <c r="D31" s="63">
        <f t="shared" si="2"/>
        <v>132000</v>
      </c>
      <c r="E31" s="63">
        <f t="shared" si="2"/>
        <v>0</v>
      </c>
      <c r="F31" s="63">
        <f t="shared" si="2"/>
        <v>132000</v>
      </c>
      <c r="G31" s="63">
        <f t="shared" si="2"/>
        <v>0</v>
      </c>
      <c r="H31" s="63">
        <f t="shared" si="2"/>
        <v>0</v>
      </c>
    </row>
    <row r="32" spans="2:8" ht="24.75" thickTop="1"/>
  </sheetData>
  <mergeCells count="3">
    <mergeCell ref="A1:H1"/>
    <mergeCell ref="A2:H2"/>
    <mergeCell ref="A3:H3"/>
  </mergeCells>
  <pageMargins left="0.55118110236220474" right="0.19685039370078741" top="0.74803149606299213" bottom="0" header="0.31496062992125984" footer="0.31496062992125984"/>
  <pageSetup paperSize="9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26</vt:i4>
      </vt:variant>
    </vt:vector>
  </HeadingPairs>
  <TitlesOfParts>
    <vt:vector size="26" baseType="lpstr">
      <vt:lpstr>จ่ายปลัด</vt:lpstr>
      <vt:lpstr>จ่ายคลัง</vt:lpstr>
      <vt:lpstr>จ่ายช่าง</vt:lpstr>
      <vt:lpstr>จ่ายรวม</vt:lpstr>
      <vt:lpstr>จ่าย ป.สะสม</vt:lpstr>
      <vt:lpstr>จ่าย ค.สะสม</vt:lpstr>
      <vt:lpstr>จ่าย ช.สะสม</vt:lpstr>
      <vt:lpstr>จ่ายรวมสะสม</vt:lpstr>
      <vt:lpstr>ทั่วไป</vt:lpstr>
      <vt:lpstr>สงบ</vt:lpstr>
      <vt:lpstr>ศึกษา</vt:lpstr>
      <vt:lpstr>สาธารณสุข</vt:lpstr>
      <vt:lpstr>สังคม</vt:lpstr>
      <vt:lpstr>เคหะชุมชน</vt:lpstr>
      <vt:lpstr>เข้มแข็ง</vt:lpstr>
      <vt:lpstr>นันทนาการ</vt:lpstr>
      <vt:lpstr>เกษตร</vt:lpstr>
      <vt:lpstr>พาณิชย์</vt:lpstr>
      <vt:lpstr>งบกลาง</vt:lpstr>
      <vt:lpstr>บริหารสะสม</vt:lpstr>
      <vt:lpstr>เคหะสะสม</vt:lpstr>
      <vt:lpstr>งบกลางสะสม</vt:lpstr>
      <vt:lpstr>สาธารณสุขเฉพาะกิจ</vt:lpstr>
      <vt:lpstr>งบกลางเฉพาะกิจ</vt:lpstr>
      <vt:lpstr>การศึกษาเฉพาะกิจ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วันชัย</dc:creator>
  <cp:lastModifiedBy>Corporate Edition</cp:lastModifiedBy>
  <cp:lastPrinted>2013-02-19T03:00:50Z</cp:lastPrinted>
  <dcterms:created xsi:type="dcterms:W3CDTF">2002-11-23T01:38:18Z</dcterms:created>
  <dcterms:modified xsi:type="dcterms:W3CDTF">2013-03-01T04:36:05Z</dcterms:modified>
</cp:coreProperties>
</file>