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0" yWindow="5835" windowWidth="9720" windowHeight="5955" tabRatio="758" firstSheet="1" activeTab="1"/>
  </bookViews>
  <sheets>
    <sheet name="กู้คืน_Sheet1" sheetId="2" state="veryHidden" r:id="rId1"/>
    <sheet name="งบแสดงฐานะการเงิน" sheetId="52" r:id="rId2"/>
    <sheet name="แสดงฐานะการเงิน" sheetId="56" r:id="rId3"/>
    <sheet name="งบทดลอง" sheetId="74" r:id="rId4"/>
    <sheet name="งบรายรับ-รายจ่าย" sheetId="55" r:id="rId5"/>
    <sheet name="พิสูจน์ยอดธนาคาร" sheetId="62" r:id="rId6"/>
    <sheet name="หมายเหตุ 1" sheetId="54" r:id="rId7"/>
    <sheet name="หมายเหตุ 2" sheetId="59" r:id="rId8"/>
    <sheet name="หมายเหตุ 3" sheetId="80" r:id="rId9"/>
    <sheet name="หมายเหตุ 4" sheetId="70" r:id="rId10"/>
    <sheet name="หมายเหตุ 5" sheetId="79" r:id="rId11"/>
    <sheet name="หมายเหตุ 6" sheetId="77" r:id="rId12"/>
    <sheet name="รายจ่ายที่รอจ่าย" sheetId="69" r:id="rId13"/>
    <sheet name="หมายเหตุ 7" sheetId="66" r:id="rId14"/>
    <sheet name="หมายเหตุ 8" sheetId="53" r:id="rId15"/>
    <sheet name="Sheet2" sheetId="81" r:id="rId16"/>
    <sheet name="Sheet1" sheetId="82" r:id="rId17"/>
  </sheets>
  <externalReferences>
    <externalReference r:id="rId18"/>
    <externalReference r:id="rId19"/>
  </externalReferences>
  <calcPr calcId="124519"/>
</workbook>
</file>

<file path=xl/calcChain.xml><?xml version="1.0" encoding="utf-8"?>
<calcChain xmlns="http://schemas.openxmlformats.org/spreadsheetml/2006/main">
  <c r="G13" i="53"/>
  <c r="K12" i="52"/>
  <c r="J16"/>
  <c r="H31" i="62"/>
  <c r="I11" i="56"/>
  <c r="G16" i="66"/>
  <c r="D22" i="52"/>
  <c r="J14"/>
  <c r="K21" s="1"/>
  <c r="I28" i="56" s="1"/>
  <c r="D18" i="52"/>
  <c r="N13" i="54"/>
  <c r="N10"/>
  <c r="N9"/>
  <c r="G12"/>
  <c r="G11"/>
  <c r="E11"/>
  <c r="D9" i="55"/>
  <c r="D37"/>
  <c r="D35"/>
  <c r="D33"/>
  <c r="D32"/>
  <c r="D30"/>
  <c r="D29"/>
  <c r="C35"/>
  <c r="F34"/>
  <c r="C33"/>
  <c r="F33" s="1"/>
  <c r="C30"/>
  <c r="C32"/>
  <c r="C29"/>
  <c r="C25"/>
  <c r="D18"/>
  <c r="G41" i="79"/>
  <c r="G25"/>
  <c r="G24"/>
  <c r="G17"/>
  <c r="G16"/>
  <c r="F47"/>
  <c r="E47"/>
  <c r="D47"/>
  <c r="G21" i="80"/>
  <c r="G47" i="70"/>
  <c r="G56" i="80"/>
  <c r="K22" i="52" l="1"/>
  <c r="M22" s="1"/>
  <c r="G47" i="79"/>
  <c r="F58" i="80"/>
  <c r="E58"/>
  <c r="D58"/>
  <c r="C58"/>
  <c r="G58"/>
  <c r="G16" l="1"/>
  <c r="D38"/>
  <c r="C38"/>
  <c r="F38"/>
  <c r="E38"/>
  <c r="G35"/>
  <c r="G28"/>
  <c r="G25"/>
  <c r="G24"/>
  <c r="G23"/>
  <c r="F81" i="70"/>
  <c r="E81"/>
  <c r="D81"/>
  <c r="G74"/>
  <c r="G73"/>
  <c r="G72"/>
  <c r="G71"/>
  <c r="G70"/>
  <c r="G69"/>
  <c r="G41"/>
  <c r="G40"/>
  <c r="G46"/>
  <c r="G56"/>
  <c r="G55"/>
  <c r="G54"/>
  <c r="G53"/>
  <c r="G52"/>
  <c r="G51"/>
  <c r="G50"/>
  <c r="G45"/>
  <c r="G25"/>
  <c r="G18"/>
  <c r="G17"/>
  <c r="G49"/>
  <c r="E32" i="69"/>
  <c r="G29" i="77"/>
  <c r="G21"/>
  <c r="G15"/>
  <c r="E20" i="54"/>
  <c r="K14"/>
  <c r="D36" i="55"/>
  <c r="C8" i="74"/>
  <c r="E30"/>
  <c r="K8" i="54"/>
  <c r="F32" i="77"/>
  <c r="E32"/>
  <c r="D32"/>
  <c r="D17" i="55"/>
  <c r="D19"/>
  <c r="D20"/>
  <c r="D38"/>
  <c r="G17" i="53"/>
  <c r="I26" i="56"/>
  <c r="H19" i="59"/>
  <c r="I7" i="56" s="1"/>
  <c r="I15" s="1"/>
  <c r="H21" i="62"/>
  <c r="F26" i="55"/>
  <c r="C17"/>
  <c r="F17" s="1"/>
  <c r="F16"/>
  <c r="F15"/>
  <c r="F14"/>
  <c r="F13"/>
  <c r="F12"/>
  <c r="F11"/>
  <c r="F10"/>
  <c r="F9"/>
  <c r="N20" i="54"/>
  <c r="I20"/>
  <c r="K18"/>
  <c r="K17"/>
  <c r="K16"/>
  <c r="K9"/>
  <c r="K11"/>
  <c r="K12"/>
  <c r="K13"/>
  <c r="K15"/>
  <c r="G20"/>
  <c r="F25" i="55"/>
  <c r="F27"/>
  <c r="F28"/>
  <c r="F30"/>
  <c r="F31"/>
  <c r="F35"/>
  <c r="F32"/>
  <c r="C36"/>
  <c r="G18" i="53" l="1"/>
  <c r="G28" s="1"/>
  <c r="G29" s="1"/>
  <c r="C30" i="74"/>
  <c r="O30" s="1"/>
  <c r="K20" i="54"/>
  <c r="D39" i="55"/>
  <c r="D40" s="1"/>
  <c r="F29"/>
  <c r="F36" s="1"/>
  <c r="G81" i="70"/>
  <c r="G38" i="80"/>
  <c r="G59" s="1"/>
  <c r="G32" i="77"/>
  <c r="I6" i="56"/>
  <c r="I19" s="1"/>
  <c r="D5" i="52"/>
  <c r="K5" s="1"/>
  <c r="I30" i="74" l="1"/>
  <c r="J30"/>
  <c r="K30"/>
  <c r="I29" i="56"/>
</calcChain>
</file>

<file path=xl/sharedStrings.xml><?xml version="1.0" encoding="utf-8"?>
<sst xmlns="http://schemas.openxmlformats.org/spreadsheetml/2006/main" count="757" uniqueCount="458">
  <si>
    <t xml:space="preserve">เงินสะสม </t>
  </si>
  <si>
    <t xml:space="preserve">ทุนสำรองเงินสะสม  </t>
  </si>
  <si>
    <t>เงินฝากจังหวัด</t>
  </si>
  <si>
    <t>เงินอุดหนุนค้างจ่าย</t>
  </si>
  <si>
    <t>จำนวนเงิน</t>
  </si>
  <si>
    <t>เงินทุนโครงการเศรษฐกิจชุมชน ( บัญชี 2 )</t>
  </si>
  <si>
    <t>บาท</t>
  </si>
  <si>
    <t>-</t>
  </si>
  <si>
    <t>รายการ</t>
  </si>
  <si>
    <t>+</t>
  </si>
  <si>
    <t xml:space="preserve"> สูง</t>
  </si>
  <si>
    <t>ประมาณการ</t>
  </si>
  <si>
    <t>รายรับจริง</t>
  </si>
  <si>
    <t xml:space="preserve">   ต่ำ</t>
  </si>
  <si>
    <t>รายรับตามประมาณการ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</si>
  <si>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</si>
  <si>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</si>
  <si>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</si>
  <si>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</si>
  <si>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</si>
  <si>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</si>
  <si>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</si>
  <si>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>รวมเงินงบประมาณรายรับทั้งสิ้น</t>
  </si>
  <si>
    <t>เงินอุดหนุนที่รัฐบาลให้โดยระบุวัตถุประสงค์</t>
  </si>
  <si>
    <t>รวมรายรับทั้งสิ้น</t>
  </si>
  <si>
    <t>รายจ่ายจริง</t>
  </si>
  <si>
    <t xml:space="preserve"> ค่าตอบแทน</t>
  </si>
  <si>
    <t xml:space="preserve"> ค่าสาธารณูปโภค</t>
  </si>
  <si>
    <t>รวมรายจ่ายตามประมาณการรายจ่ายทั้งสิ้น</t>
  </si>
  <si>
    <t>รายจ่ายที่จ่ายจากเงินอุดหนุนที่รัฐบาลให้โดยระบุวัตถุประสงค์</t>
  </si>
  <si>
    <t>รวมเงินอุดหนุนที่รัฐบาลให้โดยระบุวัตถุประสงค์</t>
  </si>
  <si>
    <t>รวมรายจ่ายทั้งสิ้น</t>
  </si>
  <si>
    <t>สูงกว่า</t>
  </si>
  <si>
    <t>รายรับ                     รายจ่าย</t>
  </si>
  <si>
    <t>(ต่ำกว่า)</t>
  </si>
  <si>
    <t>งบทรัพย์สิน</t>
  </si>
  <si>
    <t>ยกมาจากงวด</t>
  </si>
  <si>
    <t>รับเพิ่ม</t>
  </si>
  <si>
    <t>จำหน่าย</t>
  </si>
  <si>
    <t>ยกไปงวด</t>
  </si>
  <si>
    <t>ทรัพย์สินเกิดจาก</t>
  </si>
  <si>
    <t>ก่อน</t>
  </si>
  <si>
    <t>งวดนี้</t>
  </si>
  <si>
    <t>หน้า</t>
  </si>
  <si>
    <t>ก.</t>
  </si>
  <si>
    <t xml:space="preserve">  อสังหาริมทรัพย์</t>
  </si>
  <si>
    <t xml:space="preserve">  ก. รายได้จากการบริจาค</t>
  </si>
  <si>
    <t xml:space="preserve">  ที่ดิน</t>
  </si>
  <si>
    <t xml:space="preserve">  อาคาร</t>
  </si>
  <si>
    <t xml:space="preserve">  ค. เงินอุดหนุนจากรัฐบาล</t>
  </si>
  <si>
    <t>ข.</t>
  </si>
  <si>
    <t xml:space="preserve">  สังหาริมทรัพย์</t>
  </si>
  <si>
    <t xml:space="preserve">  ง. เงินรายได้ อบต.</t>
  </si>
  <si>
    <t xml:space="preserve">  ครุภัณฑ์สำนักงาน</t>
  </si>
  <si>
    <t xml:space="preserve">  จ. เงินกู้พิเศษเพื่อกระตุ้นเศรษฐกิจ</t>
  </si>
  <si>
    <t xml:space="preserve">  ครุภัณฑ์ยานพาหนะ</t>
  </si>
  <si>
    <t xml:space="preserve">  ฉ. เงินสะสม</t>
  </si>
  <si>
    <t xml:space="preserve">  ช. เงินอุดหนุนเฉพาะกิจ</t>
  </si>
  <si>
    <t>หมายเหตุ 8</t>
  </si>
  <si>
    <t xml:space="preserve">บวก  </t>
  </si>
  <si>
    <t>หัก</t>
  </si>
  <si>
    <t>ประกอบด้วย</t>
  </si>
  <si>
    <t>1.หุ้นในโรงพิมพ์ส่วนท้องถิ่น</t>
  </si>
  <si>
    <t>2. เงินฝาก ก.ส.ท.  หรือ กสอ.</t>
  </si>
  <si>
    <t>หมายเหตุ</t>
  </si>
  <si>
    <t>งบแสดงฐานะการเงิน</t>
  </si>
  <si>
    <t>ทรัพย์สิน</t>
  </si>
  <si>
    <t>หนี้สินและเงินสะสม</t>
  </si>
  <si>
    <t>ทุนทรัพย์สิน</t>
  </si>
  <si>
    <t>เงินสด</t>
  </si>
  <si>
    <t>เงินฝากธนาคาร</t>
  </si>
  <si>
    <t>กรุงไทย</t>
  </si>
  <si>
    <t>หุ้นในโรงพิมพ์ส่วนท้องถิ่น</t>
  </si>
  <si>
    <t>ทุนทรัพย์สิน (หมายเหตุ 1)</t>
  </si>
  <si>
    <t>หมวด / ประเภท</t>
  </si>
  <si>
    <t>ก่อหนี้ผูกพัน</t>
  </si>
  <si>
    <t>เบิกจ่ายแล้ว</t>
  </si>
  <si>
    <t xml:space="preserve">  ฃ. สำรองเงินรายรับ</t>
  </si>
  <si>
    <t>รายรับจริงสูงกว่ารายจ่ายจริง</t>
  </si>
  <si>
    <t>เงินทุนสำรองเงินสะสมประจำปี</t>
  </si>
  <si>
    <t>จ่ายขาดเงินสะสม</t>
  </si>
  <si>
    <t>ทรัพย์สินตามงบทรัพย์สิน</t>
  </si>
  <si>
    <t xml:space="preserve">         เงินทุนสำรองเงินสะสม</t>
  </si>
  <si>
    <t xml:space="preserve">  บวก  รายรับจริงสูงกว่ารายจ่ายจริง</t>
  </si>
  <si>
    <t>เงินสะสม  ( หมายเหตุ 8 )</t>
  </si>
  <si>
    <t xml:space="preserve">ธกส. </t>
  </si>
  <si>
    <t>ประเภท ออมทรัพย์</t>
  </si>
  <si>
    <t>ประเภท กระแสรายวัน</t>
  </si>
  <si>
    <t>เลขที่</t>
  </si>
  <si>
    <t>ภาษีหัก  ณ  ที่จ่าย</t>
  </si>
  <si>
    <t>เงินประกันสัญญา</t>
  </si>
  <si>
    <t>ธกส.</t>
  </si>
  <si>
    <t>จำนวนเงินที่รอจ่าย</t>
  </si>
  <si>
    <t xml:space="preserve">หมวด </t>
  </si>
  <si>
    <t xml:space="preserve">ประเภท   </t>
  </si>
  <si>
    <t>ด้าน</t>
  </si>
  <si>
    <t>บริหารงานทั่วไป  ( 00100 )</t>
  </si>
  <si>
    <t>แผนงาน</t>
  </si>
  <si>
    <t>บริหารงานทั่วไป  ( 00110 )</t>
  </si>
  <si>
    <t>งาน</t>
  </si>
  <si>
    <t xml:space="preserve">รวมทั้งสิ้น     </t>
  </si>
  <si>
    <t>รายจ่ายรอจ่าย</t>
  </si>
  <si>
    <t>ไม่ก่อหนี้ผูกพัน</t>
  </si>
  <si>
    <t>คงเหลือ</t>
  </si>
  <si>
    <t xml:space="preserve">  ครุภัณฑ์การเกษตร</t>
  </si>
  <si>
    <t xml:space="preserve">  ครุภัณฑ์งานบ้านงานครัว</t>
  </si>
  <si>
    <t>ลำดับที่</t>
  </si>
  <si>
    <t>ประเภททรัพย์สิน</t>
  </si>
  <si>
    <t xml:space="preserve">   เงินฝากจังหวัด</t>
  </si>
  <si>
    <t xml:space="preserve">          รายจ่ายรอจ่าย</t>
  </si>
  <si>
    <t>ทุนสำรองเงินสะสม</t>
  </si>
  <si>
    <t xml:space="preserve"> เงินเดือน ( ฝ่ายการเมือง )</t>
  </si>
  <si>
    <t xml:space="preserve"> เงินเดือน ( ฝ่ายประจำ )</t>
  </si>
  <si>
    <t xml:space="preserve">      (ลงชื่อ)                                                 (ลงชื่อ)  ส.ต.ต.                                           (ลงชื่อ) </t>
  </si>
  <si>
    <t xml:space="preserve">                  ( นางสุพานี    วงษ์นุรักษ์ )                            (  ไพโรจน์   องอาจ  )                              (    นายสมเกียรติ  สุทธิพันธ์    )</t>
  </si>
  <si>
    <t xml:space="preserve">                      หัวหน้าส่วนการคลัง                         ปลัดองค์การบริหารส่วนตำบล            นายกองค์การบริหารส่วนตำบลดอนตะโก</t>
  </si>
  <si>
    <t xml:space="preserve">รวม                </t>
  </si>
  <si>
    <t xml:space="preserve">          รายจ่ายผัดส่งใบสำคัญ</t>
  </si>
  <si>
    <t xml:space="preserve">          เงินอุดหนุนค้างจ่าย  </t>
  </si>
  <si>
    <t xml:space="preserve">          รายจ่ายค้างจ่ายระหว่างดำเนินการ</t>
  </si>
  <si>
    <t>เลขที่ฎีกา</t>
  </si>
  <si>
    <t xml:space="preserve">รายจ่ายค้างจ่ายระหว่างดำเนินการ  </t>
  </si>
  <si>
    <t>รายจ่ายค้างจ่ายระหว่างดำเนินการ</t>
  </si>
  <si>
    <t>บริการชุมชนและสังคม  ( 00200 )</t>
  </si>
  <si>
    <t xml:space="preserve">รวมจำนวนเงินทั้งสิ้น     </t>
  </si>
  <si>
    <t>รวม</t>
  </si>
  <si>
    <t>จำนวนเงินตาม</t>
  </si>
  <si>
    <t>ใบจัดสรร</t>
  </si>
  <si>
    <r>
      <t xml:space="preserve"> </t>
    </r>
    <r>
      <rPr>
        <b/>
        <u/>
        <sz val="14"/>
        <rFont val="Angsana New"/>
        <family val="1"/>
      </rPr>
      <t>ด้าน</t>
    </r>
    <r>
      <rPr>
        <sz val="14"/>
        <rFont val="Angsana New"/>
        <family val="1"/>
        <charset val="222"/>
      </rPr>
      <t xml:space="preserve">          การดำเนินงานอื่น  ( 00400 )</t>
    </r>
  </si>
  <si>
    <r>
      <t xml:space="preserve"> </t>
    </r>
    <r>
      <rPr>
        <b/>
        <u/>
        <sz val="14"/>
        <rFont val="Angsana New"/>
        <family val="1"/>
      </rPr>
      <t>แผนงาน</t>
    </r>
    <r>
      <rPr>
        <sz val="14"/>
        <rFont val="Angsana New"/>
        <family val="1"/>
        <charset val="222"/>
      </rPr>
      <t xml:space="preserve">   งบกลาง  ( 00410 )</t>
    </r>
  </si>
  <si>
    <t>รหัสบัญชี</t>
  </si>
  <si>
    <t>เดบิท</t>
  </si>
  <si>
    <t>เครดิต</t>
  </si>
  <si>
    <t xml:space="preserve">   เงินสด</t>
  </si>
  <si>
    <t>110100</t>
  </si>
  <si>
    <t>120100</t>
  </si>
  <si>
    <t>110201</t>
  </si>
  <si>
    <t>110203</t>
  </si>
  <si>
    <t>110605</t>
  </si>
  <si>
    <t>110606</t>
  </si>
  <si>
    <t>300000</t>
  </si>
  <si>
    <t>230100</t>
  </si>
  <si>
    <t>320000</t>
  </si>
  <si>
    <t>( 1 )</t>
  </si>
  <si>
    <t>( 2 )</t>
  </si>
  <si>
    <t>( 3 )</t>
  </si>
  <si>
    <t>( 4 )</t>
  </si>
  <si>
    <t>( 5 )</t>
  </si>
  <si>
    <t>องค์การบริหารส่วนตำบลไชยมนตรี      อำเภอเมืองนครศรีธรรมราช       จังหวัดนครศรีธรรมราช</t>
  </si>
  <si>
    <t>ปีงบประมาณ  พ.ศ.  2555</t>
  </si>
  <si>
    <t>ณ  วันที่   30   กันยายน    2555</t>
  </si>
  <si>
    <t>รายจ่ายค้างจ่าย  (รายจ่ายรอจ่าย)</t>
  </si>
  <si>
    <t>บริหารทั่วไป        ( 00111 )</t>
  </si>
  <si>
    <t>ค่าตอบแทนผู้ปฏิบัติราชการอันเป็นประโยชน์แก่ อปท. ( 310100 )</t>
  </si>
  <si>
    <t xml:space="preserve">เงินประโยชน์ตอบแทนอื่นเป็นกรณีพิเศษ (เงินรางวัลประจำปี) </t>
  </si>
  <si>
    <t>สำหรับพนักงานส่วนตำบล  พนักงานจ้าง</t>
  </si>
  <si>
    <t>บริหารงานคลัง   ( 00113 )</t>
  </si>
  <si>
    <t>ค่าตอบแทน        ( 310000 )</t>
  </si>
  <si>
    <t>ค่าตอบแทน       ( 310000 )</t>
  </si>
  <si>
    <t>เคหะและชุมชน             ( 00240 )</t>
  </si>
  <si>
    <t>บริหารทั่วไปเกี่ยวกับเคหะและชุมชน  ( 00241 )</t>
  </si>
  <si>
    <t>ค่าตอบแทน                   ( 310000 )</t>
  </si>
  <si>
    <t>องค์การบริหารส่วนตำบลไชยมนตรี  อำเภอเมืองนครศรีธรรมราช  จังหวัดนครศรีธรรมราช</t>
  </si>
  <si>
    <t>ประจำปีงบประมาณ  พ.ศ. 2555</t>
  </si>
  <si>
    <t>ค่าตอบแทน         ( 310000 )</t>
  </si>
  <si>
    <t>เงินประโยชน์ตอบแทนอื่นเป็นกรณีพิเศษ (เงินรางวัลประจำปี)</t>
  </si>
  <si>
    <t>บริหารงานคลัง    ( 00113 )</t>
  </si>
  <si>
    <t>บริหารทั่วไปเกี่ยวกับเคหะและชุมชน   ( 00241 )</t>
  </si>
  <si>
    <t>บริหารงานทั่วไป  ( 00110  )</t>
  </si>
  <si>
    <t>บริหารทั่วไป         ( 00111 )</t>
  </si>
  <si>
    <r>
      <t>รายการ</t>
    </r>
    <r>
      <rPr>
        <sz val="14"/>
        <rFont val="Angsana New"/>
        <family val="1"/>
      </rPr>
      <t xml:space="preserve">    ค่าบริการพื้นที่เว็บไซด์</t>
    </r>
  </si>
  <si>
    <r>
      <t>รายการ</t>
    </r>
    <r>
      <rPr>
        <sz val="14"/>
        <rFont val="Angsana New"/>
        <family val="1"/>
      </rPr>
      <t xml:space="preserve">    ค่าจ้างเหมาบริการจัดเก็บขยะมูลฝอย</t>
    </r>
  </si>
  <si>
    <t>การรักษาความสงบภายใน  ( 00120  )</t>
  </si>
  <si>
    <t>บริหารงานทั่วไป                 ( 00100 )</t>
  </si>
  <si>
    <t>ป้องกันภัยฝ่ายพลเรือนและระงับอัคคีภัย   ( 00123 )</t>
  </si>
  <si>
    <r>
      <t>รายการ</t>
    </r>
    <r>
      <rPr>
        <sz val="14"/>
        <rFont val="Angsana New"/>
        <family val="1"/>
      </rPr>
      <t xml:space="preserve">    ค่าจ้างเหมาบริการรักษาความปลอดภัยที่ทำการ อบต.</t>
    </r>
  </si>
  <si>
    <t>ค่าที่ดินและสิ่งก่อสร้าง          ( 420000 )</t>
  </si>
  <si>
    <t>ค่าใช้สอย             ( 320000 )</t>
  </si>
  <si>
    <t>ค่าใช้สอย            ( 320000 )</t>
  </si>
  <si>
    <t>( 6 )</t>
  </si>
  <si>
    <t>( 7 )</t>
  </si>
  <si>
    <t>( 8 )</t>
  </si>
  <si>
    <t>( 9 )</t>
  </si>
  <si>
    <t>( 10 )</t>
  </si>
  <si>
    <t>( 11 )</t>
  </si>
  <si>
    <t>( 12 )</t>
  </si>
  <si>
    <t>( 13 )</t>
  </si>
  <si>
    <t>( 14 )</t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</si>
  <si>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ค่าบำรุงรักษาและปรับปรุงที่ดินและสิ่งก่อสร้าง  ( 421100 )</t>
    </r>
  </si>
  <si>
    <t>1. โครงการถมดินริมตลิ่งริมคลองท่าดี (บริเวณบ้านนบเตียน)  หมู่ที่ 5</t>
  </si>
  <si>
    <t>2. โครงการซ่อมแซมถนน คสล. สายหนองบัว - ศาลาใหม่      หมู่ที่ 3</t>
  </si>
  <si>
    <t>3. โครงการซ่อมแซมถนน คสล. สายนาป่า - หนองบัว             หมู่ที่ 4</t>
  </si>
  <si>
    <t>4. โครงการซ่อมแซมถนน คสล. สายแสงเทศนิเวศน์               หมู่ที่ 4</t>
  </si>
  <si>
    <t>5. โครงการซ่อมแซมถนน คสล. สายหว้าเทียน - หว้ายาน       หมู่ที่ 2</t>
  </si>
  <si>
    <t>6. โครงการซ่อมเปลี่ยนอุปกรณ์ไฟฟ้าสาธารณะ                หมู่ที่  1 - 5</t>
  </si>
  <si>
    <t>ค่าวัสดุ          ( 330000 )</t>
  </si>
  <si>
    <t>1. ซื้อวัสดุก่อสร้าง  จำนวน  15 รายการ</t>
  </si>
  <si>
    <t>2. ซื้อหินคลุกพร้อมเกลี่ยเรียบ</t>
  </si>
  <si>
    <t>( 15 )</t>
  </si>
  <si>
    <t>( 16 )</t>
  </si>
  <si>
    <t>( 17 )</t>
  </si>
  <si>
    <t>( 18 )</t>
  </si>
  <si>
    <t>( 19 )</t>
  </si>
  <si>
    <t>( 20 )</t>
  </si>
  <si>
    <t>( 21 )</t>
  </si>
  <si>
    <t>( 22 )</t>
  </si>
  <si>
    <t xml:space="preserve">  ฎป. 564/845  ลว. 28 ก.ย. 55</t>
  </si>
  <si>
    <t xml:space="preserve">  ฎป. 563/844  ลว. 28 ก.ย. 55</t>
  </si>
  <si>
    <t xml:space="preserve">  ฎป. 565/846  ลว. 28 ก.ย. 55</t>
  </si>
  <si>
    <t xml:space="preserve">  ฎย. 148/848  ลว. 28 ก.ย. 55</t>
  </si>
  <si>
    <t xml:space="preserve">  ฎย. 149/849  ลว. 28 ก.ย. 55</t>
  </si>
  <si>
    <t xml:space="preserve">  ฎย. 156/856  ลว. 28 ก.ย. 55</t>
  </si>
  <si>
    <t xml:space="preserve">  ฎย. 157/857  ลว. 28 ก.ย. 55</t>
  </si>
  <si>
    <t xml:space="preserve">  ฎย. 158/858  ลว. 28 ก.ย. 55</t>
  </si>
  <si>
    <t xml:space="preserve">  ฎย. 159/859  ลว. 28 ก.ย. 55</t>
  </si>
  <si>
    <t xml:space="preserve">  ฎย. 160/860  ลว. 28 ก.ย. 55</t>
  </si>
  <si>
    <t xml:space="preserve">  ฎย. 161/861  ลว. 28 ก.ย. 55</t>
  </si>
  <si>
    <t xml:space="preserve">  ฎย. 162/862  ลว. 28 ก.ย. 55</t>
  </si>
  <si>
    <t xml:space="preserve">  ฎย. 163/863  ลว. 28 ก.ย. 55</t>
  </si>
  <si>
    <t xml:space="preserve">  ฎย. 164/864  ลว. 28 ก.ย. 55</t>
  </si>
  <si>
    <t xml:space="preserve">  ฎย. 165/865  ลว. 28 ก.ย. 55</t>
  </si>
  <si>
    <t xml:space="preserve">  ฎย. 166/866  ลว. 28 ก.ย. 55</t>
  </si>
  <si>
    <t xml:space="preserve">  ฎย. 150/850  ลว. 28 ก.ย. 55</t>
  </si>
  <si>
    <t xml:space="preserve">  ฎย. 151/851  ลว. 28 ก.ย. 55</t>
  </si>
  <si>
    <t xml:space="preserve">  ฎย. 152/852  ลว. 28 ก.ย. 55</t>
  </si>
  <si>
    <t xml:space="preserve">  ฎย. 153/853  ลว. 28 ก.ย. 55</t>
  </si>
  <si>
    <t xml:space="preserve">  ฎย. 154/854  ลว. 28 ก.ย. 55</t>
  </si>
  <si>
    <t xml:space="preserve">  ฎย. 155/855  ลว. 28 ก.ย. 55</t>
  </si>
  <si>
    <t>ฎป. 567/864</t>
  </si>
  <si>
    <t>ฎค. 129/868</t>
  </si>
  <si>
    <t>ฎย. 167/869</t>
  </si>
  <si>
    <t>องค์การบริหารส่วนตำบลไชยมนตรี     อำเภอเมืองนครศรีธรรมราช    จังหวัดนครศรีธรรมราช</t>
  </si>
  <si>
    <t>ปีงบประมาณ  พ.ศ. 2555</t>
  </si>
  <si>
    <r>
      <t xml:space="preserve"> </t>
    </r>
    <r>
      <rPr>
        <b/>
        <u/>
        <sz val="14"/>
        <rFont val="Angsana New"/>
        <family val="1"/>
      </rPr>
      <t>ด้าน</t>
    </r>
    <r>
      <rPr>
        <sz val="14"/>
        <rFont val="Angsana New"/>
        <family val="1"/>
        <charset val="222"/>
      </rPr>
      <t xml:space="preserve">          บริหารงานทั่วไป  ( 00100 )</t>
    </r>
  </si>
  <si>
    <r>
      <t xml:space="preserve"> </t>
    </r>
    <r>
      <rPr>
        <b/>
        <u/>
        <sz val="14"/>
        <rFont val="Angsana New"/>
        <family val="1"/>
      </rPr>
      <t>แผนงาน</t>
    </r>
    <r>
      <rPr>
        <sz val="14"/>
        <rFont val="Angsana New"/>
        <family val="1"/>
        <charset val="222"/>
      </rPr>
      <t xml:space="preserve">   บริหารงานทั่วไป  ( 00110 )</t>
    </r>
  </si>
  <si>
    <r>
      <t xml:space="preserve"> </t>
    </r>
    <r>
      <rPr>
        <b/>
        <u/>
        <sz val="14"/>
        <rFont val="Angsana New"/>
        <family val="1"/>
      </rPr>
      <t>งาน</t>
    </r>
    <r>
      <rPr>
        <sz val="14"/>
        <rFont val="Angsana New"/>
        <family val="1"/>
        <charset val="222"/>
      </rPr>
      <t xml:space="preserve">           บริหารงานคลัง     ( 00113 )</t>
    </r>
  </si>
  <si>
    <t xml:space="preserve"> จัดซื้อเครื่องคอมพิวเตอร์ สำหรับงานสำนักงาน (จอขนาดไม่น้อยกว่า 18 นิ้ว)  จำนวน  3  เครื่อง</t>
  </si>
  <si>
    <t xml:space="preserve"> จัดซื้อเครื่องสำรองไฟฟ้า  ขนาด 750  VA  จำนวน  3  เครื่อง</t>
  </si>
  <si>
    <t xml:space="preserve">  จัดจ้างทำป้ายประชาสัมพันธ์  ขนาดความกว้าง  2.00 เมตร  สูง  2.50 เมตร  จำนวน  6  ป้าย</t>
  </si>
  <si>
    <r>
      <t>หมวด</t>
    </r>
    <r>
      <rPr>
        <sz val="14"/>
        <rFont val="Angsana New"/>
        <family val="1"/>
      </rPr>
      <t xml:space="preserve">  ค่าครุภัณฑ์ ( 410000 )     </t>
    </r>
    <r>
      <rPr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ครุภัณฑ์โฆษณาและเผยแพร่ ( 410700 ) </t>
    </r>
  </si>
  <si>
    <r>
      <t>หมวด</t>
    </r>
    <r>
      <rPr>
        <sz val="14"/>
        <rFont val="Angsana New"/>
        <family val="1"/>
      </rPr>
      <t xml:space="preserve">  ค่าครุภัณฑ์ ( 410000 )     </t>
    </r>
    <r>
      <rPr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ครุภัณฑ์คอมพิวเตอร์ ( 411600 ) </t>
    </r>
  </si>
  <si>
    <t xml:space="preserve"> จัดซื้อเครื่องพิมพ์ ชนิด  Dot  Matrix  Printer  แบบแคร่ยาว  จำนวน  1  เครื่อง</t>
  </si>
  <si>
    <r>
      <t xml:space="preserve"> </t>
    </r>
    <r>
      <rPr>
        <b/>
        <u/>
        <sz val="14"/>
        <rFont val="Angsana New"/>
        <family val="1"/>
      </rPr>
      <t>ด้าน</t>
    </r>
    <r>
      <rPr>
        <sz val="14"/>
        <rFont val="Angsana New"/>
        <family val="1"/>
        <charset val="222"/>
      </rPr>
      <t xml:space="preserve">          บริการชุมชนและสังคม  ( 00200 )</t>
    </r>
  </si>
  <si>
    <r>
      <t xml:space="preserve"> </t>
    </r>
    <r>
      <rPr>
        <b/>
        <u/>
        <sz val="14"/>
        <rFont val="Angsana New"/>
        <family val="1"/>
      </rPr>
      <t>แผนงาน</t>
    </r>
    <r>
      <rPr>
        <sz val="14"/>
        <rFont val="Angsana New"/>
        <family val="1"/>
        <charset val="222"/>
      </rPr>
      <t xml:space="preserve">   เคหะและชุมชน             ( 00240 )</t>
    </r>
  </si>
  <si>
    <r>
      <t xml:space="preserve"> </t>
    </r>
    <r>
      <rPr>
        <b/>
        <u/>
        <sz val="14"/>
        <rFont val="Angsana New"/>
        <family val="1"/>
      </rPr>
      <t>งาน</t>
    </r>
    <r>
      <rPr>
        <sz val="14"/>
        <rFont val="Angsana New"/>
        <family val="1"/>
        <charset val="222"/>
      </rPr>
      <t xml:space="preserve">           บริหารทั่วไปเกี่ยวกับเคหะและชุมชน     ( 00241 )</t>
    </r>
  </si>
  <si>
    <t xml:space="preserve"> โครงการก่อสร้างโรงจอดรถที่ทำการ อบต. ไชยมนตรี</t>
  </si>
  <si>
    <t xml:space="preserve"> เงินอุดหนุนเฉพาะกิจ - เงินอุดหนุนเพื่อเป็นรางวัลสำหรับ อปท. ที่มีการบริหารจัดการที่ดี</t>
  </si>
  <si>
    <t xml:space="preserve"> ตามหนังสือ สำนักงานปลัดสำนักนายกรัฐมนตรี ที่ นร 0107/ว 1292  ลว. 22 ก.พ. 55</t>
  </si>
  <si>
    <t>***</t>
  </si>
  <si>
    <t xml:space="preserve">       องค์การบริหารส่วนตำบลไชยมนตรี   อำเภอเมืองนครศรีธรรมราช   จังหวัดนครศรีธรรมราช</t>
  </si>
  <si>
    <t>ณ  วันที่  30  กันยายน  2555</t>
  </si>
  <si>
    <t xml:space="preserve">         เงินสะสม     1   ตุลาคม   2554</t>
  </si>
  <si>
    <t xml:space="preserve">           เงินสะสม     30  กันยายน   2555</t>
  </si>
  <si>
    <t xml:space="preserve">               (ลงชื่อ)                                                                         (ลงชื่อ)                                                                           (ลงชื่อ)    </t>
  </si>
  <si>
    <t xml:space="preserve">                             หัวหน้าส่วนการคลัง                                           ปลัดองค์การบริหารส่วนตำบล                             นายกองค์การบริหารส่วนตำบลไชยมนตรี</t>
  </si>
  <si>
    <t xml:space="preserve">                         ( นางสุพานี   วงษ์นุรักษ์ )                                              ( นายภูษิต   จิตสมพงษ์ )                                              (  นายเชาวลิต   สุพรัตน์   )</t>
  </si>
  <si>
    <t xml:space="preserve">        องค์การบริหารส่วนตำบลไชยมนตรี   อำเภอเมืองนครศรีธรรมราช    จังหวัดนครศรีธรรมราช</t>
  </si>
  <si>
    <t xml:space="preserve">             ณ วันที่  30   กันยายน  2555</t>
  </si>
  <si>
    <t xml:space="preserve">       องค์การบริหารส่วนตำบลไชยมนตรี    อำเภอเมืองนครศรีธรรมราช    จังหวัดนครศรีธรรมราช</t>
  </si>
  <si>
    <t xml:space="preserve">                                           หัวหน้าส่วนการคลัง                                       ปลัดองค์การบริหารส่วนตำบล                                       นายกองค์การบริหารส่วนตำบลไชยมนตรี</t>
  </si>
  <si>
    <t xml:space="preserve">                                       ( นางสุพานี   วงษ์นุรักษ์ )                                       (  นายภูษิต   จิตสมพงษ์ )                                                      (   นายเชาวลิต   สุพรัตน์  )  </t>
  </si>
  <si>
    <t xml:space="preserve">                            (ลงชื่อ)                                                                   (ลงชื่อ)                                                                                 (ลงชื่อ)</t>
  </si>
  <si>
    <t xml:space="preserve">      องค์การบริหารส่วนตำบลไชยมนตรี  อำเภอนครศรีธรรมราช  จังหวัดนครศรีธรรมราช</t>
  </si>
  <si>
    <t xml:space="preserve">                            พิสูจน์ยอดเงินฝากธนาคาร</t>
  </si>
  <si>
    <t xml:space="preserve">             ณ วันที่  30  กันยายน  2555</t>
  </si>
  <si>
    <t xml:space="preserve">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</si>
  <si>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งบเงินสะสม</t>
  </si>
  <si>
    <t>เงินสะสม  1    ตุลาคม  2554</t>
  </si>
  <si>
    <t>เงินสะสม  30  กันยายน  2555</t>
  </si>
  <si>
    <t>เงินสะสม  30  กันยายน   2555</t>
  </si>
  <si>
    <r>
      <t xml:space="preserve"> </t>
    </r>
    <r>
      <rPr>
        <b/>
        <u/>
        <sz val="14"/>
        <rFont val="Angsana New"/>
        <family val="1"/>
      </rPr>
      <t>งาน</t>
    </r>
    <r>
      <rPr>
        <sz val="14"/>
        <rFont val="Angsana New"/>
        <family val="1"/>
        <charset val="222"/>
      </rPr>
      <t xml:space="preserve">           บริหารทั่วไป     ( 00111 )</t>
    </r>
  </si>
  <si>
    <t xml:space="preserve"> จัดซื้อกล้องบันทึกวีดีโอ แบบ HD ( สีดำ )  จำนวน  1  เครื่อง</t>
  </si>
  <si>
    <r>
      <t>หมวด</t>
    </r>
    <r>
      <rPr>
        <sz val="13"/>
        <rFont val="Angsana New"/>
        <family val="1"/>
      </rPr>
      <t xml:space="preserve">  ค่าที่ดินและสิ่งก่อสร้าง ( 420000 )   </t>
    </r>
    <r>
      <rPr>
        <u/>
        <sz val="13"/>
        <rFont val="Angsana New"/>
        <family val="1"/>
      </rPr>
      <t>ประเภท</t>
    </r>
    <r>
      <rPr>
        <sz val="13"/>
        <rFont val="Angsana New"/>
        <family val="1"/>
      </rPr>
      <t xml:space="preserve">  ค่าก่อสร้างสิ่งสาธารณูปโภค ( 421000 ) </t>
    </r>
  </si>
  <si>
    <t xml:space="preserve">  มิได้จัดทำโครงการใด  โอนเข้าบัญชีเงินสะสม   </t>
  </si>
  <si>
    <t>เงินอุดหนุนค้างจ่าย  ( เงินอุดหนุนเฉพาะกิจค้างจ่าย  )</t>
  </si>
  <si>
    <t>หน้าที่  1/2</t>
  </si>
  <si>
    <t>หน้าที่  2/2</t>
  </si>
  <si>
    <t xml:space="preserve"> เงินอุดหนุนเฉพาะกิจ - ค่าใช้จ่ายสำหรับสนับสนุนการสงเคราะห์เบี้ยยังชีพความพิการ</t>
  </si>
  <si>
    <t xml:space="preserve"> งวดที่  1  จำนวน  181  ราย @  500 บาท / เดือน  สำหรับเดือน  ต.ค.54 - พ.ย. 54</t>
  </si>
  <si>
    <t xml:space="preserve"> งวดที่  2  จำนวน  181  ราย @  500 บาท / เดือน  สำหรับเดือน  ธ.ค.54 - ม.ค.55</t>
  </si>
  <si>
    <t xml:space="preserve"> งวดที่  3  จำนวน  181  ราย @  500 บาท / เดือน  สำหรับเดือน  ก.พ.55 - ก.ย.55</t>
  </si>
  <si>
    <r>
      <t xml:space="preserve"> </t>
    </r>
    <r>
      <rPr>
        <b/>
        <u/>
        <sz val="14"/>
        <rFont val="Angsana New"/>
        <family val="1"/>
      </rPr>
      <t>งาน</t>
    </r>
    <r>
      <rPr>
        <sz val="14"/>
        <rFont val="Angsana New"/>
        <family val="1"/>
        <charset val="222"/>
      </rPr>
      <t xml:space="preserve">           งบกลาง     ( 00411 )</t>
    </r>
  </si>
  <si>
    <t xml:space="preserve">รวมเงินอุดหนุนค้างจ่ายทั้งสิ้น                </t>
  </si>
  <si>
    <r>
      <t>หมวด</t>
    </r>
    <r>
      <rPr>
        <sz val="14"/>
        <rFont val="Angsana New"/>
        <family val="1"/>
      </rPr>
      <t xml:space="preserve">         งบกลาง ( 100000 )         </t>
    </r>
    <r>
      <rPr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เบี้ยยังชีพคนพิการ  ( 110800 ) </t>
    </r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</si>
  <si>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รายจ่ายเพื่อให้ได้มาซึ่งบริการ  ( 320100 )        </t>
    </r>
    <r>
      <rPr>
        <b/>
        <sz val="14"/>
        <rFont val="Angsana New"/>
        <family val="1"/>
      </rPr>
      <t xml:space="preserve"> ( จ่ายจากเงินรายได้ )</t>
    </r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</si>
  <si>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ค่าวัสดุก่อสร้าง  ( 330600 )                     </t>
    </r>
    <r>
      <rPr>
        <b/>
        <sz val="14"/>
        <rFont val="Angsana New"/>
        <family val="1"/>
      </rPr>
      <t xml:space="preserve"> ( จ่ายจากเงินรายได้ )</t>
    </r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</si>
  <si>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ค่าก่อสร้างสิ่งสาธารณูปโภค  ( 421000 )    </t>
    </r>
    <r>
      <rPr>
        <b/>
        <sz val="14"/>
        <rFont val="Angsana New"/>
        <family val="1"/>
      </rPr>
      <t xml:space="preserve"> ( จ่ายจากเงินรายได้ )</t>
    </r>
  </si>
  <si>
    <t>1. โครงการก่อสร้างบุกเบิกถนนสายหนองคล้า                           หมู่ที่ 4</t>
  </si>
  <si>
    <t>2. โครงการก่อสร้างศาลาแม่ศรีดอกไม้                                        หมู่ที่ 4</t>
  </si>
  <si>
    <t>3. โครงการขยายเขตประปา สายสี่แยกทุ่งแย้ - ชลประทาน       หมู่ที่ 2</t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</si>
  <si>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ค่าก่อสร้างสิ่งสาธารณูปโภค  ( 421000 )</t>
    </r>
    <r>
      <rPr>
        <b/>
        <sz val="14"/>
        <rFont val="Angsana New"/>
        <family val="1"/>
      </rPr>
      <t xml:space="preserve"> ( จ่ายจากเงินอุดหนุนทั่วไป )</t>
    </r>
  </si>
  <si>
    <t>4. โครงการซ่อมแซมถนนสายวัดน้ำรอบ - หว้าเทียน                 หมู่ที่ 1</t>
  </si>
  <si>
    <t>5. โครงการก่อสร้างถนน คสล. สายนาโพธิ์ - หนองบัว              หมู่ที่ 5</t>
  </si>
  <si>
    <t>6. โครงการก่อสร้างถนน คสล. สายชลประทานวังรัก-ทุ่งทิศพรหม หมู่ที่ 5</t>
  </si>
  <si>
    <t>7. โครงการก่อสร้างถนน คสล. สายน้ำพุ-น้ำพุออก-ชลประทาน หมู่ที่ 4</t>
  </si>
  <si>
    <t>8. โครงการก่อสร้างถนน คสล. สายวัดน้ำรอบ - นาคู                   หมู่ที่ 1</t>
  </si>
  <si>
    <t>9. โครงการก่อสร้างถนน คสล. สายชลประทาน - สวนตอ           หมู่ที่ 1</t>
  </si>
  <si>
    <t>10. โครงการก่อสร้างถนน คสล. สายคลองหัก - พระเขียน           หมู่ที่ 2</t>
  </si>
  <si>
    <t>11.โครงการก่อสร้างถนน คสล. สายตลาดเสาร์ - ใต้ม่วง              หมู่ที่ 2</t>
  </si>
  <si>
    <t>ไฟฟ้าถนน   ( 00242 )</t>
  </si>
  <si>
    <r>
      <t xml:space="preserve">ค่าที่ดินและสิ่งก่อสร้าง          ( 420000 )     </t>
    </r>
    <r>
      <rPr>
        <b/>
        <sz val="14"/>
        <rFont val="Angsana New"/>
        <family val="1"/>
      </rPr>
      <t xml:space="preserve"> ( จ่ายจากเงินรายได้ )</t>
    </r>
  </si>
  <si>
    <t xml:space="preserve">รายจ่ายค้างจ่าย  </t>
  </si>
  <si>
    <t>รายจ่ายค้างจ่าย</t>
  </si>
  <si>
    <r>
      <t>หมวด</t>
    </r>
    <r>
      <rPr>
        <sz val="14"/>
        <rFont val="Angsana New"/>
        <family val="1"/>
      </rPr>
      <t xml:space="preserve">  ค่าวัสดุ ( 330000 )     </t>
    </r>
    <r>
      <rPr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วัสดุคอมพิวเตอร์ ( 331400 ) </t>
    </r>
  </si>
  <si>
    <t xml:space="preserve"> จัดซื้อโปรแกรมระบบประปา</t>
  </si>
  <si>
    <t>ค่าครุภัณฑ์             ( 410000 )</t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</si>
  <si>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ครุภัณฑ์คอมพิวเตอร์  ( 411600 )        </t>
    </r>
    <r>
      <rPr>
        <b/>
        <sz val="14"/>
        <rFont val="Angsana New"/>
        <family val="1"/>
      </rPr>
      <t xml:space="preserve"> ( จ่ายจากเงินรายได้ )</t>
    </r>
  </si>
  <si>
    <r>
      <t>รายการ</t>
    </r>
    <r>
      <rPr>
        <sz val="14"/>
        <rFont val="Angsana New"/>
        <family val="1"/>
      </rPr>
      <t xml:space="preserve">    จัดซื้อเครื่องคอมพิวเตอร์ สำหรับงานสำนักงานฯ จำนวน  1  เครื่อง</t>
    </r>
  </si>
  <si>
    <r>
      <t>รายการ</t>
    </r>
    <r>
      <rPr>
        <sz val="14"/>
        <rFont val="Angsana New"/>
        <family val="1"/>
      </rPr>
      <t xml:space="preserve">    จัดซื้อเครื่องสำรองไฟฟ้า ขนาด  750 VA     จำนวน  1  เครื่อง</t>
    </r>
  </si>
  <si>
    <t>บริการชุมชนและสังคม       ( 00200 )</t>
  </si>
  <si>
    <t>เคหะและชุมชน                  ( 00240  )</t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</si>
  <si>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ครุภัณฑ์คอมพิวเตอร์  ( 411600 )        </t>
    </r>
    <r>
      <rPr>
        <b/>
        <sz val="14"/>
        <rFont val="Angsana New"/>
        <family val="1"/>
      </rPr>
      <t xml:space="preserve"> ( จ่ายจากเงินอุดหนุนทั่วไป )</t>
    </r>
  </si>
  <si>
    <r>
      <t>รายการ</t>
    </r>
    <r>
      <rPr>
        <sz val="14"/>
        <rFont val="Angsana New"/>
        <family val="1"/>
      </rPr>
      <t xml:space="preserve">    จัดซื้อเครื่องคอมพิวเตอร์ สำหรับงานสำนักงานฯ จำนวน  2  เครื่อง</t>
    </r>
  </si>
  <si>
    <r>
      <t>รายการ</t>
    </r>
    <r>
      <rPr>
        <sz val="14"/>
        <rFont val="Angsana New"/>
        <family val="1"/>
      </rPr>
      <t xml:space="preserve">    จัดซื้อเครื่องสำรองไฟฟ้า ขนาด  750 VA     จำนวน  2  เครื่อง</t>
    </r>
  </si>
  <si>
    <t>ไฟฟ้าถนน                     ( 00242 )</t>
  </si>
  <si>
    <t>ค่าที่ดินและสิ่งก่อสร้าง         ( 420000 )</t>
  </si>
  <si>
    <r>
      <rPr>
        <b/>
        <u/>
        <sz val="14"/>
        <rFont val="Angsana New"/>
        <family val="1"/>
      </rPr>
      <t>ประเภท</t>
    </r>
    <r>
      <rPr>
        <sz val="14"/>
        <rFont val="Angsana New"/>
        <family val="1"/>
      </rPr>
      <t xml:space="preserve">   ค่าก่อสร้างสิ่งสาธารณูปโภค  ( 421000 ) </t>
    </r>
    <r>
      <rPr>
        <b/>
        <sz val="14"/>
        <rFont val="Angsana New"/>
        <family val="1"/>
      </rPr>
      <t xml:space="preserve"> ( จ่ายจากเงินอุดหนุนทั่วไป )</t>
    </r>
  </si>
  <si>
    <t>โครงการขยายเขตประปา สายนาป่า - หว้ายาน   หมู่ที่  2</t>
  </si>
  <si>
    <t xml:space="preserve">  ฎป. 568/870  ลว. 28 ก.ย. 55</t>
  </si>
  <si>
    <t xml:space="preserve">  ฎป. 569/871  ลว. 28 ก.ย. 55</t>
  </si>
  <si>
    <t xml:space="preserve">  ฎย. 168/872  ลว. 28 ก.ย. 55</t>
  </si>
  <si>
    <t xml:space="preserve">  ฎย. 169/873  ลว. 28 ก.ย. 55</t>
  </si>
  <si>
    <t xml:space="preserve">  ฎย. 170/874  ลว. 28 ก.ย. 55</t>
  </si>
  <si>
    <t xml:space="preserve">   เงินฝากธนาคารกรุงไทย - ออมทรัพย์           เลขที่  801 - 0 - 14362 - 6</t>
  </si>
  <si>
    <t xml:space="preserve">   เงินฝากธนาคารกรุงไทย - ออมทรัพย์           เลขที่  801 - 0 - 15216 - 1</t>
  </si>
  <si>
    <t xml:space="preserve">   เงินฝากธนาคารกรุงไทย - ออมทรัพย์           เลขที่  801 - 1 - 20000 - 3</t>
  </si>
  <si>
    <t xml:space="preserve">   เงินฝากธนาคารกรุงไทย - ประจำ                 เลขที่  801 - 2 - 37895 - 7</t>
  </si>
  <si>
    <t xml:space="preserve">   เงินฝากธนาคารธกส. - ออมทรัพย์                เลขที่  015 - 2 - 60209 - 0</t>
  </si>
  <si>
    <t xml:space="preserve">   เงินฝากธนาคารธกส. - ประจำ                      เลขที่  015 - 4 - 22289 - 0</t>
  </si>
  <si>
    <t xml:space="preserve">          รายจ่ายค้างจ่าย</t>
  </si>
  <si>
    <t xml:space="preserve">          เงินรับฝาก</t>
  </si>
  <si>
    <t>รับเงินช่วยเหลือคนพิการในการปรับสภาพที่อยู่อาศัย</t>
  </si>
  <si>
    <t>รับเงินอุดหนุนกิจกรรมศูนย์พัฒนาครอบครัวในชุมชน</t>
  </si>
  <si>
    <t>รับเงินอุดหนุนโครงการสร้างบทบาทและพื้นที่สำหรับเด็ก</t>
  </si>
  <si>
    <t>รับเงินรายได้กิจการประปา</t>
  </si>
  <si>
    <t>รายจ่ายค้างจ่ายระหว่างดำเนินการ ปี 2554 เหลือจ่าย</t>
  </si>
  <si>
    <t>รายได้ค้างรับงวดนี้ต่ำกว่างวดก่อน</t>
  </si>
  <si>
    <t xml:space="preserve">      ณ วันที่  30  กันยายน  2555</t>
  </si>
  <si>
    <t>801-0-14362-0</t>
  </si>
  <si>
    <t>801-0-15216-1</t>
  </si>
  <si>
    <t>801-1-20000-3</t>
  </si>
  <si>
    <t>ประเภท ประจำ</t>
  </si>
  <si>
    <t>801-2-37895-7</t>
  </si>
  <si>
    <t>801-6-06554-6</t>
  </si>
  <si>
    <t>801-6-05887-6</t>
  </si>
  <si>
    <t>015-2-60209-0</t>
  </si>
  <si>
    <t>015-4-22289-6</t>
  </si>
  <si>
    <t xml:space="preserve">รายจ่ายผัดส่งใบสำคัญ </t>
  </si>
  <si>
    <t xml:space="preserve">เงินรับฝาก </t>
  </si>
  <si>
    <r>
      <t xml:space="preserve">  </t>
    </r>
    <r>
      <rPr>
        <b/>
        <u/>
        <sz val="13"/>
        <rFont val="Angsana New"/>
        <family val="1"/>
      </rPr>
      <t>รายรับ</t>
    </r>
  </si>
  <si>
    <r>
      <t xml:space="preserve"> </t>
    </r>
    <r>
      <rPr>
        <b/>
        <u/>
        <sz val="13"/>
        <rFont val="Angsana New"/>
        <family val="1"/>
      </rPr>
      <t>รายจ่ายตามประมาณการ</t>
    </r>
  </si>
  <si>
    <t xml:space="preserve">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</si>
  <si>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                งบรายรับ - รายจ่ายตามงบประมาณประจำปี  2555</t>
  </si>
  <si>
    <t>ตั้งแต่วันที่  1  ตุลาคม  2554    ถึงวันที่   30  กันยายน  2555</t>
  </si>
  <si>
    <t xml:space="preserve"> งบกลาง            </t>
  </si>
  <si>
    <t xml:space="preserve"> ค่าใช้สอย         </t>
  </si>
  <si>
    <t xml:space="preserve"> ค่าวัสดุ         </t>
  </si>
  <si>
    <t xml:space="preserve"> ค่าครุภัณฑ์         </t>
  </si>
  <si>
    <r>
      <t xml:space="preserve"> เงินอุดหนุน</t>
    </r>
    <r>
      <rPr>
        <sz val="12"/>
        <rFont val="Angsana New"/>
        <family val="1"/>
      </rPr>
      <t xml:space="preserve">         </t>
    </r>
  </si>
  <si>
    <t xml:space="preserve"> ค่าที่ดินและสิ่งก่อสร้าง        </t>
  </si>
  <si>
    <t xml:space="preserve"> รายจ่ายอื่น        </t>
  </si>
  <si>
    <t xml:space="preserve">(ลงชื่อ)                                                 (ลงชื่อ)                                                            (ลงชื่อ) </t>
  </si>
  <si>
    <t xml:space="preserve">             หัวหน้าส่วนการคลัง                       ปลัดองค์การบริหารส่วนตำบล                นายกองค์การบริหารส่วนตำบลไชยมนตรี</t>
  </si>
  <si>
    <t>801-0-14362-6</t>
  </si>
  <si>
    <t xml:space="preserve"> ภาษีอากร  ( 165,453.89 + 21,677.44 )</t>
  </si>
  <si>
    <t xml:space="preserve">        ( นางสุพานี  วงษ์นุรักษ์ )                         (  นายภูษิต  จิตสมพงษ์  )                                  ( นายเชาวลิต  สุพรัตน์ )</t>
  </si>
  <si>
    <t xml:space="preserve">  ครุภัณฑ์โฆษณาและเผยแพร่</t>
  </si>
  <si>
    <t xml:space="preserve">  ครุภัณฑ์สำรวจ</t>
  </si>
  <si>
    <t xml:space="preserve">  ครุภัณฑ์อื่น</t>
  </si>
  <si>
    <t xml:space="preserve">  ข. รับโอนจากสภาตำบล</t>
  </si>
  <si>
    <t xml:space="preserve">  ครุภัณฑ์คอมพิวเตอร์</t>
  </si>
  <si>
    <t xml:space="preserve">    ลูกหนี้ภาษีโรงเรือนและที่ดิน</t>
  </si>
  <si>
    <t xml:space="preserve">    ลูกหนี้เงินยืมเงินงบประมาณ</t>
  </si>
  <si>
    <t xml:space="preserve">    ลูกหนี้เงินยืมเงินสะสม</t>
  </si>
  <si>
    <t xml:space="preserve">    ลูกหนี้ภาษีบำรุงท้องที่</t>
  </si>
  <si>
    <t xml:space="preserve">    ลูกหนี้ภาษีป้าย</t>
  </si>
  <si>
    <t xml:space="preserve">   เงินฝากธนาคารกรุงไทย - กระแสรายวัน     เลขที่  801 - 6 - 06554 - 6</t>
  </si>
  <si>
    <t xml:space="preserve">   เงินฝากธนาคารกรุงไทย - กระแสรายวัน     เลขที่  801 - 6 - 05887 - 6</t>
  </si>
  <si>
    <t xml:space="preserve">           รับเงินค่าขายแบบแปลนงบไทยเข้มแข็ง</t>
  </si>
  <si>
    <t xml:space="preserve">           เงินทุนสำรองเงินสะสมประจำปี</t>
  </si>
  <si>
    <t xml:space="preserve">  หัก   โอนเข้าบัญชีเงินประกันสัญญาเนื่องจากบันทึกบัญชีผิด</t>
  </si>
  <si>
    <t xml:space="preserve">           ปรับปรุงบัญชีเงินรับฝากเข้าเงินสะสม</t>
  </si>
  <si>
    <t xml:space="preserve">          รายจ่ายค้างจ่ายระหว่างดำเนินการเหลือจ่าย</t>
  </si>
  <si>
    <t xml:space="preserve">           จ่ายขาดเงินสะสม</t>
  </si>
  <si>
    <t>ทรัพย์สินตามงบทรัพย์สิน    ( หมายเหตุ  1 )</t>
  </si>
  <si>
    <t>เงินสด และเงินฝากธนาคาร  ( หมายเหตุ  2 )</t>
  </si>
  <si>
    <t>หมายเหตุ  2</t>
  </si>
  <si>
    <t>เงินสด  เงินฝากธนาคารและเงินฝากจังหวัด</t>
  </si>
  <si>
    <t xml:space="preserve">            ณ วันที่  30   กันยายน  2555</t>
  </si>
  <si>
    <t>หมายเหตุ  3</t>
  </si>
  <si>
    <t xml:space="preserve">หมายเหตุ  4       </t>
  </si>
  <si>
    <t xml:space="preserve">หน้า  1/3        </t>
  </si>
  <si>
    <t xml:space="preserve">หน้า  3/3        </t>
  </si>
  <si>
    <t xml:space="preserve">หน้า  2/3        </t>
  </si>
  <si>
    <t xml:space="preserve">หมายเหตุ  5     </t>
  </si>
  <si>
    <t>ฎป. 567/864  ลว. 28 ก.ย. 55</t>
  </si>
  <si>
    <t>ฎค. 129/868  ลว. 28 ก.ย. 55</t>
  </si>
  <si>
    <t>ฎย. 167/869  ลว. 28 ก.ย. 55</t>
  </si>
  <si>
    <t xml:space="preserve">             เงินรับฝาก</t>
  </si>
  <si>
    <t>ค่าใช้จ่ายในการจัดเก็บ  ภ.บ.ท.  5%</t>
  </si>
  <si>
    <t>ส่วนลดในการจัดเก็บ     ภ.บ.ท.  6%</t>
  </si>
  <si>
    <t xml:space="preserve">หมายเหตุ  7  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</si>
  <si>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</si>
  <si>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</si>
  <si>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</si>
  <si>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ลูกหนี้เงินยืมเงินงบประมาณ</t>
  </si>
  <si>
    <t>ลูกหนี้เงินยืมเงินสะสม</t>
  </si>
  <si>
    <t xml:space="preserve">เจ้าหนี้         </t>
  </si>
  <si>
    <t>เงินอุดหนุนค้างจ่าย  ( หมายเหตุ 3 )</t>
  </si>
  <si>
    <t>รายจ่ายค้างจ่ายระหว่างดำเนินการ  (หมายเหตุ 4)</t>
  </si>
  <si>
    <t>รายจ่ายค้างจ่าย  (หมายเหตุ 5)</t>
  </si>
  <si>
    <t>รายจ่ายรอจ่าย  ( หมายเหตุ 6 )</t>
  </si>
  <si>
    <t>เงินรับฝาก        ( หมายเหตุ 7 )</t>
  </si>
  <si>
    <t xml:space="preserve">               หัวหน้าส่วนการคลัง                           ปลัดองค์การบริหารส่วนตำบล                   นายกองค์การบริหารส่วนตำบลไชยมนตรี</t>
  </si>
  <si>
    <t xml:space="preserve">  ( ลงชื่อ )                                                  ( ลงชื่อ )                                                         ( ลงชื่อ )              </t>
  </si>
  <si>
    <t xml:space="preserve">   องค์การบริหารส่วนตำบลไชยมนตรี   อำเภอเมืองนครศรีธรรมราช    จังหวัดนครศรีธรรมราช</t>
  </si>
  <si>
    <t xml:space="preserve">             งบแสดงฐานะการเงิน</t>
  </si>
  <si>
    <t xml:space="preserve">        ณ วันที่  30   กันยายน  2555</t>
  </si>
  <si>
    <t xml:space="preserve">            ( นางสุพานี   วงษ์นุรักษ์)                            ( นายภูษิต  จิตสมพงษ์ )                                    (  นายเชาวลิต  สุพรัตน์  )                 </t>
  </si>
  <si>
    <t xml:space="preserve">              งบทดลอง  ( หลังปิดบัญชี )</t>
  </si>
  <si>
    <t xml:space="preserve">               ณ  วันที่   30  กันยายน  2555</t>
  </si>
  <si>
    <t xml:space="preserve">   เงินฝากธนาคาร กรุงไทย - ออมทรัพย์  เลขที่  801 - 0 - 14362 - 6  (บัญชี 2)</t>
  </si>
  <si>
    <t xml:space="preserve">   เงินฝากธนาคาร กรุงไทย - ออมทรัพย์  เลขที่  801 - 0 - 20000 - 3  </t>
  </si>
  <si>
    <t xml:space="preserve">   เงินฝากธนาคาร กรุงไทย - ประจำ        เลขที่  801 - 2 - 37895 - 7  </t>
  </si>
  <si>
    <t xml:space="preserve">   เงินฝากธนาคาร กรุงไทย - กระแสรายวัน  เลขที่  801 - 6 - 05887 - 6  </t>
  </si>
  <si>
    <t>110202</t>
  </si>
  <si>
    <t xml:space="preserve">   เงินฝากธนาคาร กรุงไทย - กระแสรายวัน  เลขที่  801 - 6 - 06554 - 6 (เพื่อการรับเงินฯ)  </t>
  </si>
  <si>
    <t xml:space="preserve">   เงินฝากธนาคาร ธกส.      - ออมทรัพย์        เลขที่  015 - 2 - 60209 - 0</t>
  </si>
  <si>
    <t xml:space="preserve">   เงินฝากธนาคาร ธกส.      - ประจำ              เลขที่  015 - 4 - 22289 - 6</t>
  </si>
  <si>
    <t xml:space="preserve">   ลูกหนี้ภาษีโรงเรือนและที่ดิน</t>
  </si>
  <si>
    <t>110601</t>
  </si>
  <si>
    <t xml:space="preserve">   ลูกหนี้ภาษีบำรุงท้องที่</t>
  </si>
  <si>
    <t xml:space="preserve">   ลูกหนี้ภาษีป้าย</t>
  </si>
  <si>
    <t xml:space="preserve">   ลูกหนี้เงินยืมเงินงบประมาณ</t>
  </si>
  <si>
    <t xml:space="preserve">   ลูกหนี้เงินยืมเงินสะสม</t>
  </si>
  <si>
    <t>110602</t>
  </si>
  <si>
    <t>110603</t>
  </si>
  <si>
    <t>210401</t>
  </si>
  <si>
    <t xml:space="preserve">   เงินฝากธนาคาร กรุงไทย - ออมทรัพย์  เลขที่  801 - 0 - 15216 - 1 (โครงการถ่ายโอนฯ)</t>
  </si>
  <si>
    <t xml:space="preserve">             หัวหน้าส่วนการคลัง                  ปลัดองค์การบริหารส่วนตำบล             นายกองค์การบริหารส่วนตำบลไชยมนตรี</t>
  </si>
  <si>
    <t xml:space="preserve">         ( นางสุพานี   วงษ์นุรักษ์ )                   (  นายภูษิต  จิตสมพงษ์  )                                (  นายเชาวลิต  สุพรัตน์  )</t>
  </si>
  <si>
    <t xml:space="preserve">( ลงชื่อ )                                              ( ลงชื่อ )                                                       ( ลงชื่อ ) </t>
  </si>
  <si>
    <t xml:space="preserve">   รายจ่ายผัดส่งใบสำคัญ</t>
  </si>
  <si>
    <t xml:space="preserve">    เงินอุดหนุนค้างจ่าย</t>
  </si>
  <si>
    <t xml:space="preserve">    รายจ่ายค้างจ่ายระหว่างดำเนินการ </t>
  </si>
  <si>
    <t xml:space="preserve">    รายจ่ายค้างจ่าย</t>
  </si>
  <si>
    <t xml:space="preserve">    รายจ่ายรอจ่าย</t>
  </si>
  <si>
    <t xml:space="preserve">    เงินสะสม</t>
  </si>
  <si>
    <t xml:space="preserve">    เงินรับฝาก           </t>
  </si>
  <si>
    <t xml:space="preserve">    ทุนสำรองเงินสะสม</t>
  </si>
  <si>
    <t>รายจ่ายผัดส่งใบสำคัญ</t>
  </si>
  <si>
    <t>3. ลูกหนี้ภาษีโรงเรือนและที่ดิน</t>
  </si>
  <si>
    <t>4. ลูกหนี้ภาษีบำรุงท้องที่</t>
  </si>
  <si>
    <t>5. ลูกหนี้ภาษีป้าย</t>
  </si>
  <si>
    <t>6. ลูกหนี้เงินยืมเงินงบประมาณ</t>
  </si>
  <si>
    <t>7. ลูกหนี้เงินยืมเงินสะสม</t>
  </si>
  <si>
    <t>8. เงินสะสมที่สามารถนำไปใช้ได้</t>
  </si>
  <si>
    <t>รับเงินค่าขายแบบแปลน-งบไทยเข้มแข็ง</t>
  </si>
</sst>
</file>

<file path=xl/styles.xml><?xml version="1.0" encoding="utf-8"?>
<styleSheet xmlns="http://schemas.openxmlformats.org/spreadsheetml/2006/main">
  <numFmts count="12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(* #,##0.00_);_(* \(#,##0.00\);_(* &quot;-&quot;??_);_(@_)"/>
    <numFmt numFmtId="190" formatCode="_-* #,##0_-;\-* #,##0_-;_-* &quot;-&quot;??_-;_-@_-"/>
    <numFmt numFmtId="191" formatCode="&quot;\&quot;#,##0;[Red]&quot;\&quot;\-#,##0"/>
    <numFmt numFmtId="192" formatCode="&quot;\&quot;#,##0.00;[Red]&quot;\&quot;\-#,##0.00"/>
    <numFmt numFmtId="193" formatCode="_ * #,##0_ ;_ * \-#,##0_ ;_ * &quot;-&quot;_ ;_ @_ "/>
    <numFmt numFmtId="194" formatCode="_ * #,##0.00_ ;_ * \-#,##0.00_ ;_ * &quot;-&quot;??_ ;_ @_ "/>
    <numFmt numFmtId="195" formatCode="_(&quot;Cr$&quot;* #,##0_);_(&quot;Cr$&quot;* \(#,##0\);_(&quot;Cr$&quot;* &quot;-&quot;_);_(@_)"/>
    <numFmt numFmtId="196" formatCode="_(&quot;Cr$&quot;* #,##0.00_);_(&quot;Cr$&quot;* \(#,##0.00\);_(&quot;Cr$&quot;* &quot;-&quot;??_);_(@_)"/>
  </numFmts>
  <fonts count="42">
    <font>
      <sz val="14"/>
      <name val="Cordia New"/>
      <charset val="222"/>
    </font>
    <font>
      <sz val="14"/>
      <name val="Cordia New"/>
      <charset val="222"/>
    </font>
    <font>
      <sz val="10"/>
      <name val="Arial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Angsana New"/>
      <family val="1"/>
    </font>
    <font>
      <sz val="16"/>
      <name val="Angsana New"/>
      <family val="1"/>
    </font>
    <font>
      <sz val="8"/>
      <name val="Cordia New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12"/>
      <name val="Angsana New"/>
      <family val="1"/>
    </font>
    <font>
      <sz val="14"/>
      <name val="Angsana New"/>
      <family val="1"/>
      <charset val="222"/>
    </font>
    <font>
      <b/>
      <u/>
      <sz val="14"/>
      <name val="Angsana New"/>
      <family val="1"/>
    </font>
    <font>
      <u/>
      <sz val="14"/>
      <name val="Angsana New"/>
      <family val="1"/>
    </font>
    <font>
      <sz val="14"/>
      <name val="Angsana New"/>
      <family val="1"/>
    </font>
    <font>
      <sz val="13"/>
      <name val="Angsana New"/>
      <family val="1"/>
    </font>
    <font>
      <u/>
      <sz val="13"/>
      <name val="Angsana New"/>
      <family val="1"/>
    </font>
    <font>
      <b/>
      <sz val="14"/>
      <name val="Angsana New"/>
      <family val="1"/>
      <charset val="222"/>
    </font>
    <font>
      <sz val="11"/>
      <name val="Angsana New"/>
      <family val="1"/>
    </font>
    <font>
      <b/>
      <sz val="13"/>
      <name val="Angsana New"/>
      <family val="1"/>
    </font>
    <font>
      <sz val="14"/>
      <color indexed="47"/>
      <name val="Cordia New"/>
      <charset val="222"/>
    </font>
    <font>
      <b/>
      <sz val="12"/>
      <name val="Angsana New"/>
      <family val="1"/>
    </font>
    <font>
      <b/>
      <sz val="18"/>
      <name val="Angsana New"/>
      <family val="1"/>
    </font>
    <font>
      <b/>
      <sz val="14"/>
      <color rgb="FFFF0000"/>
      <name val="Angsana New"/>
      <family val="1"/>
    </font>
    <font>
      <b/>
      <sz val="16"/>
      <color rgb="FFFF0000"/>
      <name val="Angsana New"/>
      <family val="1"/>
    </font>
    <font>
      <b/>
      <u/>
      <sz val="16"/>
      <name val="Angsana New"/>
      <family val="1"/>
    </font>
    <font>
      <i/>
      <sz val="14"/>
      <name val="Angsana New"/>
      <family val="1"/>
    </font>
    <font>
      <b/>
      <i/>
      <sz val="14"/>
      <name val="Angsana New"/>
      <family val="1"/>
    </font>
    <font>
      <sz val="8"/>
      <color indexed="22"/>
      <name val="Angsana New"/>
      <family val="1"/>
    </font>
    <font>
      <sz val="8"/>
      <name val="Angsana New"/>
      <family val="1"/>
    </font>
    <font>
      <b/>
      <u/>
      <sz val="18"/>
      <name val="Angsana New"/>
      <family val="1"/>
    </font>
    <font>
      <b/>
      <sz val="16"/>
      <color indexed="10"/>
      <name val="Angsana New"/>
      <family val="1"/>
    </font>
    <font>
      <sz val="14"/>
      <color rgb="FFFF0000"/>
      <name val="Angsana New"/>
      <family val="1"/>
    </font>
    <font>
      <sz val="15"/>
      <name val="Angsana New"/>
      <family val="1"/>
    </font>
    <font>
      <b/>
      <u/>
      <sz val="13"/>
      <name val="Angsana New"/>
      <family val="1"/>
    </font>
    <font>
      <b/>
      <sz val="15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7">
    <xf numFmtId="0" fontId="0" fillId="0" borderId="0"/>
    <xf numFmtId="0" fontId="2" fillId="0" borderId="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1" fontId="5" fillId="0" borderId="0" applyFont="0" applyFill="0" applyBorder="0" applyAlignment="0" applyProtection="0"/>
  </cellStyleXfs>
  <cellXfs count="335">
    <xf numFmtId="0" fontId="0" fillId="0" borderId="0" xfId="0"/>
    <xf numFmtId="0" fontId="7" fillId="0" borderId="0" xfId="0" applyFont="1"/>
    <xf numFmtId="0" fontId="8" fillId="0" borderId="0" xfId="0" applyFont="1"/>
    <xf numFmtId="43" fontId="8" fillId="0" borderId="0" xfId="12" applyFont="1"/>
    <xf numFmtId="43" fontId="7" fillId="0" borderId="11" xfId="12" applyFont="1" applyBorder="1"/>
    <xf numFmtId="0" fontId="10" fillId="0" borderId="0" xfId="0" applyFont="1"/>
    <xf numFmtId="0" fontId="12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3" fontId="13" fillId="0" borderId="21" xfId="12" applyFont="1" applyBorder="1" applyAlignment="1">
      <alignment vertical="center"/>
    </xf>
    <xf numFmtId="43" fontId="13" fillId="0" borderId="22" xfId="12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0" fontId="19" fillId="0" borderId="0" xfId="0" applyFont="1" applyAlignment="1">
      <alignment horizontal="right" vertical="center"/>
    </xf>
    <xf numFmtId="43" fontId="19" fillId="0" borderId="24" xfId="0" applyNumberFormat="1" applyFont="1" applyBorder="1" applyAlignment="1">
      <alignment vertical="center"/>
    </xf>
    <xf numFmtId="43" fontId="19" fillId="0" borderId="6" xfId="0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8" fillId="0" borderId="22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2" fillId="0" borderId="0" xfId="0" applyFont="1"/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4" fillId="0" borderId="17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4" fillId="0" borderId="10" xfId="0" applyFont="1" applyBorder="1"/>
    <xf numFmtId="0" fontId="16" fillId="0" borderId="0" xfId="0" applyFont="1" applyBorder="1"/>
    <xf numFmtId="43" fontId="16" fillId="0" borderId="5" xfId="12" applyFont="1" applyBorder="1"/>
    <xf numFmtId="43" fontId="16" fillId="0" borderId="0" xfId="12" applyFont="1" applyBorder="1"/>
    <xf numFmtId="0" fontId="16" fillId="0" borderId="5" xfId="0" applyFont="1" applyBorder="1"/>
    <xf numFmtId="0" fontId="16" fillId="0" borderId="9" xfId="0" applyFont="1" applyBorder="1"/>
    <xf numFmtId="0" fontId="16" fillId="0" borderId="10" xfId="0" applyFont="1" applyBorder="1"/>
    <xf numFmtId="0" fontId="11" fillId="0" borderId="9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1" fillId="0" borderId="0" xfId="0" applyFont="1" applyBorder="1"/>
    <xf numFmtId="0" fontId="16" fillId="0" borderId="5" xfId="0" applyFont="1" applyBorder="1" applyAlignment="1">
      <alignment horizontal="left" vertical="center"/>
    </xf>
    <xf numFmtId="0" fontId="16" fillId="0" borderId="16" xfId="0" applyFont="1" applyBorder="1"/>
    <xf numFmtId="0" fontId="16" fillId="0" borderId="3" xfId="0" applyFont="1" applyBorder="1"/>
    <xf numFmtId="0" fontId="16" fillId="0" borderId="19" xfId="0" applyFont="1" applyBorder="1"/>
    <xf numFmtId="43" fontId="16" fillId="0" borderId="4" xfId="12" applyFont="1" applyBorder="1"/>
    <xf numFmtId="43" fontId="16" fillId="0" borderId="16" xfId="12" applyFont="1" applyBorder="1"/>
    <xf numFmtId="43" fontId="16" fillId="0" borderId="19" xfId="12" applyFont="1" applyBorder="1"/>
    <xf numFmtId="0" fontId="16" fillId="0" borderId="4" xfId="0" applyFont="1" applyBorder="1"/>
    <xf numFmtId="43" fontId="11" fillId="0" borderId="24" xfId="12" applyFont="1" applyBorder="1"/>
    <xf numFmtId="43" fontId="11" fillId="0" borderId="6" xfId="12" applyFont="1" applyBorder="1"/>
    <xf numFmtId="43" fontId="11" fillId="0" borderId="11" xfId="12" applyFont="1" applyBorder="1"/>
    <xf numFmtId="0" fontId="24" fillId="0" borderId="10" xfId="0" applyFont="1" applyBorder="1"/>
    <xf numFmtId="0" fontId="14" fillId="0" borderId="0" xfId="0" applyFont="1" applyBorder="1"/>
    <xf numFmtId="0" fontId="11" fillId="0" borderId="10" xfId="0" applyFont="1" applyBorder="1"/>
    <xf numFmtId="0" fontId="12" fillId="0" borderId="5" xfId="0" applyFont="1" applyBorder="1"/>
    <xf numFmtId="0" fontId="17" fillId="0" borderId="9" xfId="0" applyFont="1" applyBorder="1"/>
    <xf numFmtId="0" fontId="25" fillId="0" borderId="0" xfId="0" applyFont="1" applyAlignment="1">
      <alignment horizontal="right"/>
    </xf>
    <xf numFmtId="0" fontId="11" fillId="0" borderId="10" xfId="0" quotePrefix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6" fillId="0" borderId="10" xfId="0" quotePrefix="1" applyFont="1" applyBorder="1" applyAlignment="1">
      <alignment horizontal="center"/>
    </xf>
    <xf numFmtId="43" fontId="16" fillId="0" borderId="9" xfId="12" applyFont="1" applyBorder="1"/>
    <xf numFmtId="0" fontId="16" fillId="0" borderId="9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43" fontId="11" fillId="0" borderId="5" xfId="12" applyFont="1" applyBorder="1" applyAlignment="1">
      <alignment horizontal="center" vertical="center"/>
    </xf>
    <xf numFmtId="43" fontId="7" fillId="0" borderId="0" xfId="12" applyFont="1"/>
    <xf numFmtId="43" fontId="16" fillId="0" borderId="0" xfId="12" applyFont="1" applyBorder="1" applyAlignment="1">
      <alignment horizontal="center"/>
    </xf>
    <xf numFmtId="43" fontId="16" fillId="0" borderId="5" xfId="0" applyNumberFormat="1" applyFont="1" applyBorder="1"/>
    <xf numFmtId="0" fontId="17" fillId="0" borderId="5" xfId="0" applyFont="1" applyBorder="1"/>
    <xf numFmtId="0" fontId="16" fillId="0" borderId="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/>
    <xf numFmtId="43" fontId="16" fillId="0" borderId="5" xfId="12" applyFont="1" applyFill="1" applyBorder="1" applyAlignment="1">
      <alignment horizontal="center"/>
    </xf>
    <xf numFmtId="190" fontId="16" fillId="0" borderId="0" xfId="12" applyNumberFormat="1" applyFont="1" applyBorder="1"/>
    <xf numFmtId="190" fontId="16" fillId="0" borderId="0" xfId="12" applyNumberFormat="1" applyFont="1" applyBorder="1" applyAlignment="1">
      <alignment horizontal="center"/>
    </xf>
    <xf numFmtId="190" fontId="28" fillId="0" borderId="0" xfId="12" applyNumberFormat="1" applyFont="1" applyFill="1" applyBorder="1" applyAlignment="1">
      <alignment horizontal="left"/>
    </xf>
    <xf numFmtId="0" fontId="28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right"/>
    </xf>
    <xf numFmtId="43" fontId="16" fillId="0" borderId="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16" fillId="0" borderId="5" xfId="12" applyFont="1" applyFill="1" applyBorder="1" applyAlignment="1">
      <alignment horizontal="right"/>
    </xf>
    <xf numFmtId="190" fontId="16" fillId="0" borderId="0" xfId="12" applyNumberFormat="1" applyFont="1" applyFill="1" applyBorder="1" applyAlignment="1"/>
    <xf numFmtId="43" fontId="16" fillId="0" borderId="5" xfId="0" applyNumberFormat="1" applyFont="1" applyFill="1" applyBorder="1" applyAlignment="1"/>
    <xf numFmtId="0" fontId="11" fillId="0" borderId="0" xfId="0" applyFont="1" applyBorder="1" applyAlignment="1">
      <alignment horizontal="center"/>
    </xf>
    <xf numFmtId="43" fontId="16" fillId="0" borderId="6" xfId="0" applyNumberFormat="1" applyFont="1" applyBorder="1"/>
    <xf numFmtId="0" fontId="8" fillId="0" borderId="0" xfId="0" applyFont="1" applyBorder="1"/>
    <xf numFmtId="43" fontId="8" fillId="0" borderId="0" xfId="12" applyFont="1" applyBorder="1"/>
    <xf numFmtId="43" fontId="8" fillId="0" borderId="0" xfId="12" applyFont="1" applyBorder="1" applyAlignment="1"/>
    <xf numFmtId="43" fontId="8" fillId="0" borderId="0" xfId="0" applyNumberFormat="1" applyFont="1" applyBorder="1"/>
    <xf numFmtId="0" fontId="8" fillId="0" borderId="0" xfId="0" applyFont="1" applyBorder="1" applyAlignment="1"/>
    <xf numFmtId="190" fontId="30" fillId="0" borderId="0" xfId="12" applyNumberFormat="1" applyFont="1"/>
    <xf numFmtId="0" fontId="31" fillId="0" borderId="0" xfId="0" applyFont="1" applyBorder="1"/>
    <xf numFmtId="0" fontId="8" fillId="0" borderId="0" xfId="0" applyFont="1" applyAlignment="1"/>
    <xf numFmtId="43" fontId="24" fillId="0" borderId="0" xfId="12" applyFont="1"/>
    <xf numFmtId="0" fontId="24" fillId="0" borderId="0" xfId="0" applyFont="1"/>
    <xf numFmtId="0" fontId="32" fillId="0" borderId="0" xfId="0" applyFont="1"/>
    <xf numFmtId="43" fontId="7" fillId="0" borderId="3" xfId="12" applyFont="1" applyBorder="1"/>
    <xf numFmtId="43" fontId="8" fillId="0" borderId="3" xfId="12" applyFont="1" applyBorder="1"/>
    <xf numFmtId="43" fontId="7" fillId="0" borderId="11" xfId="0" applyNumberFormat="1" applyFont="1" applyBorder="1"/>
    <xf numFmtId="43" fontId="7" fillId="0" borderId="0" xfId="0" applyNumberFormat="1" applyFont="1" applyBorder="1"/>
    <xf numFmtId="43" fontId="8" fillId="0" borderId="0" xfId="0" applyNumberFormat="1" applyFont="1"/>
    <xf numFmtId="190" fontId="8" fillId="0" borderId="0" xfId="12" applyNumberFormat="1" applyFont="1" applyBorder="1"/>
    <xf numFmtId="190" fontId="7" fillId="0" borderId="0" xfId="12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7" fillId="0" borderId="0" xfId="0" applyNumberFormat="1" applyFont="1"/>
    <xf numFmtId="43" fontId="16" fillId="0" borderId="0" xfId="12" applyFont="1" applyBorder="1" applyAlignment="1"/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3" fontId="11" fillId="0" borderId="17" xfId="12" applyFont="1" applyBorder="1" applyAlignment="1">
      <alignment vertical="center"/>
    </xf>
    <xf numFmtId="43" fontId="11" fillId="0" borderId="1" xfId="12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3" fontId="11" fillId="0" borderId="18" xfId="12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43" fontId="16" fillId="0" borderId="10" xfId="12" applyFont="1" applyBorder="1" applyAlignment="1">
      <alignment vertical="center"/>
    </xf>
    <xf numFmtId="43" fontId="11" fillId="0" borderId="9" xfId="12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43" fontId="16" fillId="0" borderId="0" xfId="12" applyFont="1" applyBorder="1" applyAlignment="1">
      <alignment vertical="center"/>
    </xf>
    <xf numFmtId="43" fontId="16" fillId="0" borderId="9" xfId="12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2" fillId="0" borderId="0" xfId="0" applyFont="1" applyAlignment="1">
      <alignment vertical="center"/>
    </xf>
    <xf numFmtId="43" fontId="16" fillId="0" borderId="0" xfId="0" applyNumberFormat="1" applyFont="1"/>
    <xf numFmtId="0" fontId="27" fillId="0" borderId="0" xfId="0" applyFont="1"/>
    <xf numFmtId="43" fontId="7" fillId="0" borderId="0" xfId="0" applyNumberFormat="1" applyFont="1" applyAlignment="1">
      <alignment horizontal="center"/>
    </xf>
    <xf numFmtId="43" fontId="16" fillId="0" borderId="0" xfId="12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16" fillId="0" borderId="23" xfId="0" applyFont="1" applyBorder="1" applyAlignment="1">
      <alignment vertical="center"/>
    </xf>
    <xf numFmtId="0" fontId="13" fillId="0" borderId="23" xfId="0" quotePrefix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1" fillId="0" borderId="23" xfId="0" applyFont="1" applyBorder="1" applyAlignment="1">
      <alignment horizontal="right" vertical="center"/>
    </xf>
    <xf numFmtId="43" fontId="11" fillId="0" borderId="21" xfId="12" applyFont="1" applyBorder="1" applyAlignment="1">
      <alignment vertical="center"/>
    </xf>
    <xf numFmtId="0" fontId="10" fillId="0" borderId="0" xfId="0" applyFont="1" applyAlignment="1">
      <alignment horizontal="center"/>
    </xf>
    <xf numFmtId="43" fontId="19" fillId="0" borderId="0" xfId="0" applyNumberFormat="1" applyFont="1" applyBorder="1" applyAlignment="1">
      <alignment vertical="center"/>
    </xf>
    <xf numFmtId="43" fontId="19" fillId="0" borderId="28" xfId="0" applyNumberFormat="1" applyFont="1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43" fontId="16" fillId="0" borderId="0" xfId="12" applyFont="1" applyBorder="1" applyAlignment="1">
      <alignment horizontal="left"/>
    </xf>
    <xf numFmtId="0" fontId="14" fillId="0" borderId="10" xfId="0" applyFont="1" applyBorder="1" applyAlignment="1">
      <alignment vertical="center"/>
    </xf>
    <xf numFmtId="43" fontId="16" fillId="0" borderId="5" xfId="12" applyFont="1" applyBorder="1" applyAlignment="1">
      <alignment vertical="center"/>
    </xf>
    <xf numFmtId="43" fontId="16" fillId="0" borderId="4" xfId="12" applyFont="1" applyBorder="1" applyAlignment="1">
      <alignment vertical="center"/>
    </xf>
    <xf numFmtId="43" fontId="16" fillId="0" borderId="16" xfId="12" applyFont="1" applyBorder="1" applyAlignment="1">
      <alignment vertical="center"/>
    </xf>
    <xf numFmtId="43" fontId="16" fillId="0" borderId="19" xfId="12" applyFont="1" applyBorder="1" applyAlignment="1">
      <alignment vertical="center"/>
    </xf>
    <xf numFmtId="43" fontId="34" fillId="0" borderId="5" xfId="0" applyNumberFormat="1" applyFont="1" applyBorder="1"/>
    <xf numFmtId="0" fontId="35" fillId="0" borderId="0" xfId="0" applyFont="1"/>
    <xf numFmtId="190" fontId="17" fillId="0" borderId="0" xfId="12" applyNumberFormat="1" applyFont="1" applyFill="1" applyBorder="1"/>
    <xf numFmtId="190" fontId="17" fillId="0" borderId="0" xfId="12" applyNumberFormat="1" applyFont="1" applyBorder="1" applyAlignment="1">
      <alignment horizontal="center"/>
    </xf>
    <xf numFmtId="190" fontId="17" fillId="0" borderId="0" xfId="12" applyNumberFormat="1" applyFont="1" applyBorder="1"/>
    <xf numFmtId="0" fontId="17" fillId="0" borderId="0" xfId="0" applyFont="1"/>
    <xf numFmtId="0" fontId="17" fillId="0" borderId="0" xfId="0" applyFont="1" applyBorder="1"/>
    <xf numFmtId="0" fontId="17" fillId="0" borderId="1" xfId="0" applyFont="1" applyBorder="1"/>
    <xf numFmtId="0" fontId="17" fillId="0" borderId="2" xfId="0" applyFont="1" applyBorder="1" applyAlignment="1">
      <alignment horizontal="center"/>
    </xf>
    <xf numFmtId="190" fontId="17" fillId="0" borderId="2" xfId="12" applyNumberFormat="1" applyFont="1" applyBorder="1" applyAlignment="1">
      <alignment horizontal="center"/>
    </xf>
    <xf numFmtId="0" fontId="17" fillId="0" borderId="3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90" fontId="17" fillId="0" borderId="4" xfId="12" applyNumberFormat="1" applyFont="1" applyBorder="1" applyAlignment="1">
      <alignment horizontal="center"/>
    </xf>
    <xf numFmtId="0" fontId="21" fillId="0" borderId="0" xfId="0" applyFont="1" applyBorder="1"/>
    <xf numFmtId="43" fontId="17" fillId="0" borderId="5" xfId="12" applyFont="1" applyBorder="1"/>
    <xf numFmtId="43" fontId="17" fillId="0" borderId="0" xfId="12" applyNumberFormat="1" applyFont="1" applyBorder="1"/>
    <xf numFmtId="43" fontId="17" fillId="0" borderId="5" xfId="12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3" fontId="17" fillId="0" borderId="5" xfId="0" applyNumberFormat="1" applyFont="1" applyBorder="1"/>
    <xf numFmtId="0" fontId="21" fillId="0" borderId="0" xfId="0" applyFont="1" applyAlignment="1">
      <alignment horizontal="left"/>
    </xf>
    <xf numFmtId="43" fontId="21" fillId="0" borderId="7" xfId="12" applyNumberFormat="1" applyFont="1" applyBorder="1"/>
    <xf numFmtId="0" fontId="17" fillId="0" borderId="8" xfId="0" applyFont="1" applyBorder="1" applyAlignment="1">
      <alignment horizontal="center"/>
    </xf>
    <xf numFmtId="43" fontId="17" fillId="0" borderId="8" xfId="0" applyNumberFormat="1" applyFont="1" applyBorder="1"/>
    <xf numFmtId="43" fontId="17" fillId="0" borderId="1" xfId="12" applyNumberFormat="1" applyFont="1" applyBorder="1" applyAlignment="1">
      <alignment horizontal="center"/>
    </xf>
    <xf numFmtId="43" fontId="17" fillId="0" borderId="0" xfId="12" applyNumberFormat="1" applyFont="1" applyBorder="1" applyAlignment="1">
      <alignment horizontal="center"/>
    </xf>
    <xf numFmtId="43" fontId="17" fillId="0" borderId="9" xfId="12" applyNumberFormat="1" applyFont="1" applyBorder="1"/>
    <xf numFmtId="43" fontId="17" fillId="0" borderId="0" xfId="0" applyNumberFormat="1" applyFont="1"/>
    <xf numFmtId="43" fontId="17" fillId="0" borderId="5" xfId="12" applyFont="1" applyBorder="1" applyAlignment="1">
      <alignment horizontal="center"/>
    </xf>
    <xf numFmtId="43" fontId="21" fillId="0" borderId="6" xfId="0" applyNumberFormat="1" applyFont="1" applyBorder="1"/>
    <xf numFmtId="43" fontId="17" fillId="0" borderId="8" xfId="12" applyNumberFormat="1" applyFont="1" applyBorder="1" applyAlignment="1">
      <alignment horizontal="center"/>
    </xf>
    <xf numFmtId="0" fontId="17" fillId="0" borderId="10" xfId="0" applyFont="1" applyBorder="1"/>
    <xf numFmtId="0" fontId="17" fillId="0" borderId="0" xfId="0" applyFont="1" applyAlignment="1">
      <alignment horizontal="center"/>
    </xf>
    <xf numFmtId="43" fontId="21" fillId="0" borderId="5" xfId="0" applyNumberFormat="1" applyFont="1" applyBorder="1"/>
    <xf numFmtId="0" fontId="17" fillId="0" borderId="4" xfId="0" applyFont="1" applyBorder="1"/>
    <xf numFmtId="43" fontId="21" fillId="0" borderId="6" xfId="12" applyFont="1" applyBorder="1"/>
    <xf numFmtId="43" fontId="21" fillId="0" borderId="8" xfId="0" applyNumberFormat="1" applyFont="1" applyBorder="1"/>
    <xf numFmtId="43" fontId="16" fillId="0" borderId="10" xfId="12" applyFont="1" applyBorder="1" applyAlignment="1">
      <alignment horizontal="left"/>
    </xf>
    <xf numFmtId="43" fontId="16" fillId="0" borderId="0" xfId="12" applyFont="1" applyBorder="1" applyAlignment="1">
      <alignment horizontal="left"/>
    </xf>
    <xf numFmtId="43" fontId="16" fillId="0" borderId="0" xfId="12" applyFont="1" applyBorder="1" applyAlignment="1">
      <alignment horizontal="center"/>
    </xf>
    <xf numFmtId="190" fontId="16" fillId="0" borderId="0" xfId="12" applyNumberFormat="1" applyFont="1" applyBorder="1" applyAlignment="1">
      <alignment horizontal="center"/>
    </xf>
    <xf numFmtId="43" fontId="16" fillId="0" borderId="9" xfId="12" applyFont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43" fontId="16" fillId="0" borderId="12" xfId="12" applyFont="1" applyFill="1" applyBorder="1" applyAlignment="1">
      <alignment horizontal="center"/>
    </xf>
    <xf numFmtId="43" fontId="16" fillId="0" borderId="13" xfId="0" applyNumberFormat="1" applyFont="1" applyBorder="1"/>
    <xf numFmtId="43" fontId="20" fillId="0" borderId="10" xfId="12" applyFont="1" applyBorder="1" applyAlignment="1"/>
    <xf numFmtId="43" fontId="20" fillId="0" borderId="0" xfId="12" applyFont="1" applyBorder="1" applyAlignment="1"/>
    <xf numFmtId="43" fontId="16" fillId="0" borderId="9" xfId="0" applyNumberFormat="1" applyFont="1" applyFill="1" applyBorder="1" applyAlignment="1">
      <alignment horizontal="center"/>
    </xf>
    <xf numFmtId="43" fontId="16" fillId="0" borderId="4" xfId="0" applyNumberFormat="1" applyFont="1" applyFill="1" applyBorder="1" applyAlignment="1">
      <alignment horizontal="center"/>
    </xf>
    <xf numFmtId="43" fontId="7" fillId="0" borderId="0" xfId="12" applyFont="1" applyAlignme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43" fontId="37" fillId="0" borderId="0" xfId="12" applyFont="1" applyAlignment="1"/>
    <xf numFmtId="0" fontId="1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5" xfId="0" quotePrefix="1" applyFont="1" applyFill="1" applyBorder="1" applyAlignment="1">
      <alignment horizontal="center" vertical="center"/>
    </xf>
    <xf numFmtId="190" fontId="8" fillId="0" borderId="10" xfId="12" applyNumberFormat="1" applyFont="1" applyBorder="1" applyAlignment="1">
      <alignment horizontal="center" vertical="center"/>
    </xf>
    <xf numFmtId="190" fontId="8" fillId="0" borderId="9" xfId="12" applyNumberFormat="1" applyFont="1" applyBorder="1" applyAlignment="1">
      <alignment horizontal="center" vertical="center"/>
    </xf>
    <xf numFmtId="190" fontId="8" fillId="0" borderId="0" xfId="12" applyNumberFormat="1" applyFont="1"/>
    <xf numFmtId="190" fontId="38" fillId="0" borderId="0" xfId="12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right"/>
    </xf>
    <xf numFmtId="43" fontId="8" fillId="0" borderId="10" xfId="12" applyFont="1" applyBorder="1" applyAlignment="1">
      <alignment horizontal="center" vertical="center"/>
    </xf>
    <xf numFmtId="43" fontId="8" fillId="0" borderId="9" xfId="12" applyFont="1" applyBorder="1" applyAlignment="1">
      <alignment horizontal="center" vertical="center"/>
    </xf>
    <xf numFmtId="43" fontId="38" fillId="0" borderId="0" xfId="0" applyNumberFormat="1" applyFont="1" applyFill="1" applyBorder="1" applyAlignment="1">
      <alignment horizontal="right"/>
    </xf>
    <xf numFmtId="190" fontId="8" fillId="0" borderId="0" xfId="12" applyNumberFormat="1" applyFont="1" applyFill="1" applyBorder="1" applyAlignment="1"/>
    <xf numFmtId="43" fontId="8" fillId="0" borderId="0" xfId="0" applyNumberFormat="1" applyFont="1" applyFill="1" applyBorder="1" applyAlignment="1"/>
    <xf numFmtId="190" fontId="8" fillId="0" borderId="0" xfId="12" applyNumberFormat="1" applyFont="1" applyBorder="1" applyAlignment="1">
      <alignment horizontal="right"/>
    </xf>
    <xf numFmtId="190" fontId="8" fillId="0" borderId="0" xfId="12" applyNumberFormat="1" applyFont="1" applyBorder="1" applyAlignment="1"/>
    <xf numFmtId="190" fontId="40" fillId="0" borderId="0" xfId="12" applyNumberFormat="1" applyFont="1" applyFill="1" applyBorder="1" applyAlignment="1"/>
    <xf numFmtId="0" fontId="8" fillId="0" borderId="5" xfId="0" applyFont="1" applyBorder="1"/>
    <xf numFmtId="0" fontId="8" fillId="0" borderId="5" xfId="12" quotePrefix="1" applyNumberFormat="1" applyFont="1" applyBorder="1" applyAlignment="1">
      <alignment horizontal="center"/>
    </xf>
    <xf numFmtId="44" fontId="40" fillId="0" borderId="0" xfId="0" applyNumberFormat="1" applyFont="1" applyFill="1" applyBorder="1" applyAlignment="1"/>
    <xf numFmtId="44" fontId="8" fillId="0" borderId="0" xfId="0" applyNumberFormat="1" applyFont="1" applyFill="1" applyBorder="1" applyAlignment="1"/>
    <xf numFmtId="0" fontId="8" fillId="0" borderId="5" xfId="0" quotePrefix="1" applyNumberFormat="1" applyFont="1" applyBorder="1" applyAlignment="1">
      <alignment horizontal="center"/>
    </xf>
    <xf numFmtId="190" fontId="40" fillId="0" borderId="0" xfId="12" applyNumberFormat="1" applyFont="1" applyBorder="1"/>
    <xf numFmtId="0" fontId="40" fillId="0" borderId="0" xfId="0" applyFont="1" applyBorder="1"/>
    <xf numFmtId="0" fontId="8" fillId="0" borderId="4" xfId="0" applyFont="1" applyBorder="1" applyAlignment="1">
      <alignment vertical="center"/>
    </xf>
    <xf numFmtId="43" fontId="8" fillId="0" borderId="16" xfId="12" applyFont="1" applyBorder="1" applyAlignment="1">
      <alignment horizontal="center" vertical="center"/>
    </xf>
    <xf numFmtId="43" fontId="40" fillId="0" borderId="0" xfId="0" applyNumberFormat="1" applyFont="1" applyBorder="1"/>
    <xf numFmtId="43" fontId="7" fillId="0" borderId="0" xfId="12" applyFont="1" applyBorder="1" applyAlignment="1">
      <alignment horizontal="center" vertical="center"/>
    </xf>
    <xf numFmtId="43" fontId="7" fillId="0" borderId="0" xfId="0" applyNumberFormat="1" applyFont="1" applyBorder="1" applyAlignment="1">
      <alignment horizontal="center" vertical="center"/>
    </xf>
    <xf numFmtId="43" fontId="8" fillId="0" borderId="0" xfId="0" applyNumberFormat="1" applyFont="1" applyBorder="1" applyAlignment="1">
      <alignment horizontal="center"/>
    </xf>
    <xf numFmtId="0" fontId="40" fillId="0" borderId="0" xfId="0" applyFont="1"/>
    <xf numFmtId="43" fontId="40" fillId="0" borderId="0" xfId="0" applyNumberFormat="1" applyFont="1"/>
    <xf numFmtId="190" fontId="41" fillId="0" borderId="0" xfId="12" applyNumberFormat="1" applyFont="1"/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7" fillId="0" borderId="1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43" fontId="16" fillId="0" borderId="10" xfId="12" applyFont="1" applyBorder="1" applyAlignment="1">
      <alignment horizontal="center"/>
    </xf>
    <xf numFmtId="43" fontId="16" fillId="0" borderId="0" xfId="12" applyFont="1" applyBorder="1" applyAlignment="1">
      <alignment horizontal="center"/>
    </xf>
    <xf numFmtId="190" fontId="16" fillId="0" borderId="0" xfId="12" applyNumberFormat="1" applyFont="1" applyBorder="1" applyAlignment="1">
      <alignment horizontal="center"/>
    </xf>
    <xf numFmtId="43" fontId="16" fillId="0" borderId="10" xfId="12" applyFont="1" applyBorder="1" applyAlignment="1">
      <alignment horizontal="left"/>
    </xf>
    <xf numFmtId="43" fontId="16" fillId="0" borderId="0" xfId="12" applyFont="1" applyBorder="1" applyAlignment="1">
      <alignment horizontal="left"/>
    </xf>
    <xf numFmtId="43" fontId="16" fillId="0" borderId="9" xfId="12" applyFont="1" applyBorder="1" applyAlignment="1">
      <alignment horizontal="left"/>
    </xf>
    <xf numFmtId="0" fontId="3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3" fontId="16" fillId="0" borderId="10" xfId="12" applyFont="1" applyBorder="1" applyAlignment="1">
      <alignment horizontal="center" vertical="center"/>
    </xf>
    <xf numFmtId="43" fontId="16" fillId="0" borderId="9" xfId="12" applyFont="1" applyBorder="1" applyAlignment="1">
      <alignment horizontal="center" vertical="center"/>
    </xf>
    <xf numFmtId="43" fontId="16" fillId="0" borderId="17" xfId="12" applyFont="1" applyBorder="1" applyAlignment="1">
      <alignment horizontal="center" vertical="center"/>
    </xf>
    <xf numFmtId="43" fontId="16" fillId="0" borderId="18" xfId="12" applyFont="1" applyBorder="1" applyAlignment="1">
      <alignment horizontal="center" vertical="center"/>
    </xf>
    <xf numFmtId="43" fontId="11" fillId="0" borderId="17" xfId="12" applyFont="1" applyBorder="1" applyAlignment="1">
      <alignment horizontal="center" vertical="center"/>
    </xf>
    <xf numFmtId="43" fontId="11" fillId="0" borderId="1" xfId="12" applyFont="1" applyBorder="1" applyAlignment="1">
      <alignment horizontal="center" vertical="center"/>
    </xf>
    <xf numFmtId="43" fontId="16" fillId="0" borderId="0" xfId="12" applyFont="1" applyBorder="1" applyAlignment="1">
      <alignment horizontal="center" vertical="center"/>
    </xf>
    <xf numFmtId="189" fontId="16" fillId="0" borderId="10" xfId="12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43" fontId="11" fillId="0" borderId="24" xfId="12" applyFont="1" applyBorder="1" applyAlignment="1">
      <alignment horizontal="center" vertical="center"/>
    </xf>
    <xf numFmtId="43" fontId="11" fillId="0" borderId="26" xfId="12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43" fontId="16" fillId="0" borderId="16" xfId="12" applyFont="1" applyBorder="1" applyAlignment="1">
      <alignment horizontal="center" vertical="center"/>
    </xf>
    <xf numFmtId="43" fontId="16" fillId="0" borderId="19" xfId="12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3" fontId="11" fillId="0" borderId="10" xfId="12" applyFont="1" applyBorder="1" applyAlignment="1">
      <alignment horizontal="center" vertical="center"/>
    </xf>
    <xf numFmtId="43" fontId="11" fillId="0" borderId="9" xfId="12" applyFont="1" applyBorder="1" applyAlignment="1">
      <alignment horizontal="center" vertical="center"/>
    </xf>
    <xf numFmtId="43" fontId="8" fillId="0" borderId="10" xfId="12" applyFont="1" applyBorder="1" applyAlignment="1">
      <alignment horizontal="center" vertical="center"/>
    </xf>
    <xf numFmtId="43" fontId="8" fillId="0" borderId="9" xfId="12" applyFont="1" applyBorder="1" applyAlignment="1">
      <alignment horizontal="center" vertical="center"/>
    </xf>
    <xf numFmtId="190" fontId="8" fillId="0" borderId="10" xfId="12" applyNumberFormat="1" applyFont="1" applyBorder="1" applyAlignment="1">
      <alignment horizontal="center" vertical="center"/>
    </xf>
    <xf numFmtId="190" fontId="8" fillId="0" borderId="9" xfId="12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3" fontId="35" fillId="0" borderId="10" xfId="12" applyFont="1" applyBorder="1" applyAlignment="1">
      <alignment horizontal="center" vertical="center"/>
    </xf>
    <xf numFmtId="43" fontId="35" fillId="0" borderId="9" xfId="12" applyFont="1" applyBorder="1" applyAlignment="1">
      <alignment horizontal="center" vertical="center"/>
    </xf>
    <xf numFmtId="43" fontId="8" fillId="0" borderId="0" xfId="12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43" fontId="37" fillId="0" borderId="27" xfId="12" applyFont="1" applyBorder="1" applyAlignment="1">
      <alignment horizontal="center" vertical="center"/>
    </xf>
    <xf numFmtId="43" fontId="37" fillId="0" borderId="26" xfId="12" applyFont="1" applyBorder="1" applyAlignment="1">
      <alignment horizontal="center" vertical="center"/>
    </xf>
    <xf numFmtId="43" fontId="37" fillId="0" borderId="24" xfId="0" applyNumberFormat="1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190" fontId="21" fillId="0" borderId="0" xfId="12" applyNumberFormat="1" applyFont="1" applyBorder="1" applyAlignment="1">
      <alignment horizontal="center"/>
    </xf>
    <xf numFmtId="190" fontId="21" fillId="0" borderId="0" xfId="12" applyNumberFormat="1" applyFont="1" applyBorder="1" applyAlignment="1">
      <alignment horizontal="left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1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3" fontId="11" fillId="0" borderId="24" xfId="12" applyFont="1" applyBorder="1" applyAlignment="1">
      <alignment horizontal="center"/>
    </xf>
    <xf numFmtId="43" fontId="11" fillId="0" borderId="26" xfId="12" applyFont="1" applyBorder="1" applyAlignment="1">
      <alignment horizontal="center"/>
    </xf>
    <xf numFmtId="43" fontId="16" fillId="0" borderId="9" xfId="12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13</xdr:row>
      <xdr:rowOff>238125</xdr:rowOff>
    </xdr:from>
    <xdr:to>
      <xdr:col>4</xdr:col>
      <xdr:colOff>323850</xdr:colOff>
      <xdr:row>13</xdr:row>
      <xdr:rowOff>238125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5962650" y="440055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17</xdr:row>
      <xdr:rowOff>219075</xdr:rowOff>
    </xdr:from>
    <xdr:to>
      <xdr:col>4</xdr:col>
      <xdr:colOff>238125</xdr:colOff>
      <xdr:row>17</xdr:row>
      <xdr:rowOff>219075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5876925" y="7210425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6</xdr:row>
      <xdr:rowOff>9525</xdr:rowOff>
    </xdr:from>
    <xdr:to>
      <xdr:col>5</xdr:col>
      <xdr:colOff>19050</xdr:colOff>
      <xdr:row>30</xdr:row>
      <xdr:rowOff>0</xdr:rowOff>
    </xdr:to>
    <xdr:sp macro="" textlink="">
      <xdr:nvSpPr>
        <xdr:cNvPr id="41985" name="Line 1"/>
        <xdr:cNvSpPr>
          <a:spLocks noChangeShapeType="1"/>
        </xdr:cNvSpPr>
      </xdr:nvSpPr>
      <xdr:spPr bwMode="auto">
        <a:xfrm flipH="1">
          <a:off x="6334125" y="1581150"/>
          <a:ext cx="9525" cy="7381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</xdr:row>
      <xdr:rowOff>28575</xdr:rowOff>
    </xdr:from>
    <xdr:to>
      <xdr:col>3</xdr:col>
      <xdr:colOff>0</xdr:colOff>
      <xdr:row>30</xdr:row>
      <xdr:rowOff>0</xdr:rowOff>
    </xdr:to>
    <xdr:sp macro="" textlink="">
      <xdr:nvSpPr>
        <xdr:cNvPr id="41988" name="Line 4"/>
        <xdr:cNvSpPr>
          <a:spLocks noChangeShapeType="1"/>
        </xdr:cNvSpPr>
      </xdr:nvSpPr>
      <xdr:spPr bwMode="auto">
        <a:xfrm flipH="1">
          <a:off x="5410200" y="1819275"/>
          <a:ext cx="0" cy="14678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933450</xdr:colOff>
      <xdr:row>6</xdr:row>
      <xdr:rowOff>19050</xdr:rowOff>
    </xdr:from>
    <xdr:to>
      <xdr:col>5</xdr:col>
      <xdr:colOff>952500</xdr:colOff>
      <xdr:row>16</xdr:row>
      <xdr:rowOff>238125</xdr:rowOff>
    </xdr:to>
    <xdr:sp macro="" textlink="">
      <xdr:nvSpPr>
        <xdr:cNvPr id="30721" name="Line 1"/>
        <xdr:cNvSpPr>
          <a:spLocks noChangeShapeType="1"/>
        </xdr:cNvSpPr>
      </xdr:nvSpPr>
      <xdr:spPr bwMode="auto">
        <a:xfrm flipH="1">
          <a:off x="6315075" y="1276350"/>
          <a:ext cx="19050" cy="2505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933450</xdr:colOff>
      <xdr:row>22</xdr:row>
      <xdr:rowOff>219075</xdr:rowOff>
    </xdr:from>
    <xdr:to>
      <xdr:col>5</xdr:col>
      <xdr:colOff>942975</xdr:colOff>
      <xdr:row>35</xdr:row>
      <xdr:rowOff>247650</xdr:rowOff>
    </xdr:to>
    <xdr:sp macro="" textlink="">
      <xdr:nvSpPr>
        <xdr:cNvPr id="30722" name="Line 2"/>
        <xdr:cNvSpPr>
          <a:spLocks noChangeShapeType="1"/>
        </xdr:cNvSpPr>
      </xdr:nvSpPr>
      <xdr:spPr bwMode="auto">
        <a:xfrm>
          <a:off x="6315075" y="5172075"/>
          <a:ext cx="9525" cy="277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876300</xdr:colOff>
      <xdr:row>6</xdr:row>
      <xdr:rowOff>9525</xdr:rowOff>
    </xdr:from>
    <xdr:to>
      <xdr:col>3</xdr:col>
      <xdr:colOff>876300</xdr:colOff>
      <xdr:row>20</xdr:row>
      <xdr:rowOff>9525</xdr:rowOff>
    </xdr:to>
    <xdr:sp macro="" textlink="">
      <xdr:nvSpPr>
        <xdr:cNvPr id="30723" name="Line 3"/>
        <xdr:cNvSpPr>
          <a:spLocks noChangeShapeType="1"/>
        </xdr:cNvSpPr>
      </xdr:nvSpPr>
      <xdr:spPr bwMode="auto">
        <a:xfrm>
          <a:off x="4943475" y="1266825"/>
          <a:ext cx="0" cy="3238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876300</xdr:colOff>
      <xdr:row>23</xdr:row>
      <xdr:rowOff>19050</xdr:rowOff>
    </xdr:from>
    <xdr:to>
      <xdr:col>3</xdr:col>
      <xdr:colOff>885825</xdr:colOff>
      <xdr:row>42</xdr:row>
      <xdr:rowOff>0</xdr:rowOff>
    </xdr:to>
    <xdr:sp macro="" textlink="">
      <xdr:nvSpPr>
        <xdr:cNvPr id="30724" name="Line 4"/>
        <xdr:cNvSpPr>
          <a:spLocks noChangeShapeType="1"/>
        </xdr:cNvSpPr>
      </xdr:nvSpPr>
      <xdr:spPr bwMode="auto">
        <a:xfrm>
          <a:off x="4943475" y="5200650"/>
          <a:ext cx="9525" cy="420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6</xdr:row>
      <xdr:rowOff>0</xdr:rowOff>
    </xdr:from>
    <xdr:to>
      <xdr:col>5</xdr:col>
      <xdr:colOff>9525</xdr:colOff>
      <xdr:row>20</xdr:row>
      <xdr:rowOff>0</xdr:rowOff>
    </xdr:to>
    <xdr:sp macro="" textlink="">
      <xdr:nvSpPr>
        <xdr:cNvPr id="34817" name="Line 1"/>
        <xdr:cNvSpPr>
          <a:spLocks noChangeShapeType="1"/>
        </xdr:cNvSpPr>
      </xdr:nvSpPr>
      <xdr:spPr bwMode="auto">
        <a:xfrm>
          <a:off x="2838450" y="130492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838200</xdr:colOff>
      <xdr:row>6</xdr:row>
      <xdr:rowOff>0</xdr:rowOff>
    </xdr:from>
    <xdr:to>
      <xdr:col>6</xdr:col>
      <xdr:colOff>838200</xdr:colOff>
      <xdr:row>20</xdr:row>
      <xdr:rowOff>0</xdr:rowOff>
    </xdr:to>
    <xdr:sp macro="" textlink="">
      <xdr:nvSpPr>
        <xdr:cNvPr id="34820" name="Line 4"/>
        <xdr:cNvSpPr>
          <a:spLocks noChangeShapeType="1"/>
        </xdr:cNvSpPr>
      </xdr:nvSpPr>
      <xdr:spPr bwMode="auto">
        <a:xfrm>
          <a:off x="3876675" y="130492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</xdr:row>
      <xdr:rowOff>276225</xdr:rowOff>
    </xdr:from>
    <xdr:to>
      <xdr:col>9</xdr:col>
      <xdr:colOff>0</xdr:colOff>
      <xdr:row>19</xdr:row>
      <xdr:rowOff>352425</xdr:rowOff>
    </xdr:to>
    <xdr:sp macro="" textlink="">
      <xdr:nvSpPr>
        <xdr:cNvPr id="34821" name="Line 5"/>
        <xdr:cNvSpPr>
          <a:spLocks noChangeShapeType="1"/>
        </xdr:cNvSpPr>
      </xdr:nvSpPr>
      <xdr:spPr bwMode="auto">
        <a:xfrm>
          <a:off x="4943475" y="130492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6</xdr:row>
      <xdr:rowOff>19050</xdr:rowOff>
    </xdr:from>
    <xdr:to>
      <xdr:col>11</xdr:col>
      <xdr:colOff>9525</xdr:colOff>
      <xdr:row>20</xdr:row>
      <xdr:rowOff>19050</xdr:rowOff>
    </xdr:to>
    <xdr:sp macro="" textlink="">
      <xdr:nvSpPr>
        <xdr:cNvPr id="34822" name="Line 6"/>
        <xdr:cNvSpPr>
          <a:spLocks noChangeShapeType="1"/>
        </xdr:cNvSpPr>
      </xdr:nvSpPr>
      <xdr:spPr bwMode="auto">
        <a:xfrm>
          <a:off x="6010275" y="132397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6</xdr:row>
      <xdr:rowOff>9525</xdr:rowOff>
    </xdr:from>
    <xdr:to>
      <xdr:col>14</xdr:col>
      <xdr:colOff>9525</xdr:colOff>
      <xdr:row>20</xdr:row>
      <xdr:rowOff>9525</xdr:rowOff>
    </xdr:to>
    <xdr:sp macro="" textlink="">
      <xdr:nvSpPr>
        <xdr:cNvPr id="34824" name="Line 8"/>
        <xdr:cNvSpPr>
          <a:spLocks noChangeShapeType="1"/>
        </xdr:cNvSpPr>
      </xdr:nvSpPr>
      <xdr:spPr bwMode="auto">
        <a:xfrm>
          <a:off x="9124950" y="1314450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12</xdr:col>
      <xdr:colOff>2028825</xdr:colOff>
      <xdr:row>1</xdr:row>
      <xdr:rowOff>28575</xdr:rowOff>
    </xdr:from>
    <xdr:ext cx="184731" cy="262572"/>
    <xdr:sp macro="" textlink="">
      <xdr:nvSpPr>
        <xdr:cNvPr id="7" name="TextBox 6"/>
        <xdr:cNvSpPr txBox="1"/>
      </xdr:nvSpPr>
      <xdr:spPr>
        <a:xfrm>
          <a:off x="8239125" y="2667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13</xdr:col>
      <xdr:colOff>38101</xdr:colOff>
      <xdr:row>0</xdr:row>
      <xdr:rowOff>85725</xdr:rowOff>
    </xdr:from>
    <xdr:to>
      <xdr:col>14</xdr:col>
      <xdr:colOff>161926</xdr:colOff>
      <xdr:row>2</xdr:row>
      <xdr:rowOff>66675</xdr:rowOff>
    </xdr:to>
    <xdr:sp macro="" textlink="">
      <xdr:nvSpPr>
        <xdr:cNvPr id="8" name="TextBox 7"/>
        <xdr:cNvSpPr txBox="1"/>
      </xdr:nvSpPr>
      <xdr:spPr>
        <a:xfrm>
          <a:off x="8305801" y="85725"/>
          <a:ext cx="9715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Angsana New" pitchFamily="18" charset="-34"/>
              <a:cs typeface="Angsana New" pitchFamily="18" charset="-34"/>
            </a:rPr>
            <a:t>หมายเหตุ  </a:t>
          </a:r>
          <a:r>
            <a:rPr lang="en-US" sz="1600" b="1">
              <a:latin typeface="Angsana New" pitchFamily="18" charset="-34"/>
              <a:cs typeface="Angsana New" pitchFamily="18" charset="-34"/>
            </a:rPr>
            <a:t>1</a:t>
          </a:r>
          <a:endParaRPr lang="th-TH" sz="1600" b="1"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0</xdr:row>
      <xdr:rowOff>266700</xdr:rowOff>
    </xdr:from>
    <xdr:to>
      <xdr:col>7</xdr:col>
      <xdr:colOff>1495425</xdr:colOff>
      <xdr:row>2</xdr:row>
      <xdr:rowOff>161925</xdr:rowOff>
    </xdr:to>
    <xdr:sp macro="" textlink="">
      <xdr:nvSpPr>
        <xdr:cNvPr id="2" name="TextBox 1"/>
        <xdr:cNvSpPr txBox="1"/>
      </xdr:nvSpPr>
      <xdr:spPr>
        <a:xfrm>
          <a:off x="8258175" y="266700"/>
          <a:ext cx="1000125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Angsana New" pitchFamily="18" charset="-34"/>
              <a:cs typeface="Angsana New" pitchFamily="18" charset="-34"/>
            </a:rPr>
            <a:t>หมายเหตุ    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819150</xdr:colOff>
      <xdr:row>8</xdr:row>
      <xdr:rowOff>0</xdr:rowOff>
    </xdr:from>
    <xdr:to>
      <xdr:col>4</xdr:col>
      <xdr:colOff>819150</xdr:colOff>
      <xdr:row>32</xdr:row>
      <xdr:rowOff>9525</xdr:rowOff>
    </xdr:to>
    <xdr:sp macro="" textlink="">
      <xdr:nvSpPr>
        <xdr:cNvPr id="40961" name="Line 1"/>
        <xdr:cNvSpPr>
          <a:spLocks noChangeShapeType="1"/>
        </xdr:cNvSpPr>
      </xdr:nvSpPr>
      <xdr:spPr bwMode="auto">
        <a:xfrm>
          <a:off x="5457825" y="1619250"/>
          <a:ext cx="0" cy="641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704850</xdr:colOff>
      <xdr:row>4</xdr:row>
      <xdr:rowOff>228600</xdr:rowOff>
    </xdr:from>
    <xdr:to>
      <xdr:col>6</xdr:col>
      <xdr:colOff>685800</xdr:colOff>
      <xdr:row>6</xdr:row>
      <xdr:rowOff>9525</xdr:rowOff>
    </xdr:to>
    <xdr:sp macro="" textlink="">
      <xdr:nvSpPr>
        <xdr:cNvPr id="3" name="TextBox 2"/>
        <xdr:cNvSpPr txBox="1"/>
      </xdr:nvSpPr>
      <xdr:spPr>
        <a:xfrm>
          <a:off x="5343525" y="1371600"/>
          <a:ext cx="1000125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Angsana New" pitchFamily="18" charset="-34"/>
              <a:cs typeface="Angsana New" pitchFamily="18" charset="-34"/>
            </a:rPr>
            <a:t>หมายเหตุ    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91;&#3610;&#3648;&#3604;&#3639;&#3629;&#3609;%20&#3611;&#3637;&#3591;&#3610;&#3611;&#3619;&#3632;&#3617;&#3634;&#3603;%2054\&#3591;&#3610;&#3648;&#3604;&#3639;&#3629;&#3609;&#3614;.&#3618;.%205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91;&#3610;&#3648;&#3604;&#3639;&#3629;&#3609;%20&#3611;&#3637;&#3591;&#3610;&#3611;&#3619;&#3632;&#3617;&#3634;&#3603;%2054\&#3591;&#3610;&#3648;&#3604;&#3639;&#3629;&#3609;&#3614;.&#3588;.%205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5.1"/>
      <sheetName val="หมายเหตุ 5.1(1)"/>
      <sheetName val="หมายเหตุ 5.1.2"/>
      <sheetName val="กระทบอบต."/>
      <sheetName val="กระทบศก"/>
      <sheetName val="กระทบยอดกรุงไทย"/>
      <sheetName val="กระดาษทำการ(รายรับ)"/>
      <sheetName val="รายจ่ายรอจ่าย"/>
      <sheetName val="สำรองรายรับ"/>
      <sheetName val="กระดาษสำรอง"/>
    </sheetNames>
    <sheetDataSet>
      <sheetData sheetId="0"/>
      <sheetData sheetId="1"/>
      <sheetData sheetId="2"/>
      <sheetData sheetId="3"/>
      <sheetData sheetId="4">
        <row r="7">
          <cell r="C7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5.1"/>
      <sheetName val="หมายเหตุ 5.1(1)"/>
      <sheetName val="หมายเหตุ 5.1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รายจ่ายรอจ่าย"/>
      <sheetName val="สำรองรายรับ"/>
      <sheetName val="กระดาษสำรอง"/>
    </sheetNames>
    <sheetDataSet>
      <sheetData sheetId="0" refreshError="1"/>
      <sheetData sheetId="1" refreshError="1">
        <row r="9">
          <cell r="F9">
            <v>30000</v>
          </cell>
        </row>
        <row r="16">
          <cell r="G1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AN127"/>
  <sheetViews>
    <sheetView tabSelected="1" workbookViewId="0">
      <selection activeCell="B2" sqref="B2:K2"/>
    </sheetView>
  </sheetViews>
  <sheetFormatPr defaultColWidth="10" defaultRowHeight="27" customHeight="1"/>
  <cols>
    <col min="1" max="1" width="5.42578125" style="2" customWidth="1"/>
    <col min="2" max="2" width="54.7109375" style="2" customWidth="1"/>
    <col min="3" max="3" width="13.42578125" style="2" customWidth="1"/>
    <col min="4" max="4" width="13.85546875" style="2" customWidth="1"/>
    <col min="5" max="5" width="11.7109375" style="2" customWidth="1"/>
    <col min="6" max="6" width="2.5703125" style="104" customWidth="1"/>
    <col min="7" max="7" width="12.5703125" style="2" customWidth="1"/>
    <col min="8" max="8" width="4.85546875" style="2" customWidth="1"/>
    <col min="9" max="9" width="5.7109375" style="2" customWidth="1"/>
    <col min="10" max="10" width="13.42578125" style="97" customWidth="1"/>
    <col min="11" max="11" width="13.5703125" style="2" customWidth="1"/>
    <col min="12" max="12" width="10" style="2"/>
    <col min="13" max="13" width="11.140625" style="2" bestFit="1" customWidth="1"/>
    <col min="14" max="16384" width="10" style="2"/>
  </cols>
  <sheetData>
    <row r="1" spans="2:13" ht="28.5" customHeight="1">
      <c r="B1" s="259" t="s">
        <v>249</v>
      </c>
      <c r="C1" s="259"/>
      <c r="D1" s="259"/>
      <c r="E1" s="259"/>
      <c r="F1" s="259"/>
      <c r="G1" s="259"/>
      <c r="H1" s="259"/>
      <c r="I1" s="259"/>
      <c r="J1" s="259"/>
      <c r="K1" s="259"/>
    </row>
    <row r="2" spans="2:13" ht="28.5" customHeight="1">
      <c r="B2" s="259" t="s">
        <v>65</v>
      </c>
      <c r="C2" s="259"/>
      <c r="D2" s="259"/>
      <c r="E2" s="259"/>
      <c r="F2" s="259"/>
      <c r="G2" s="259"/>
      <c r="H2" s="259"/>
      <c r="I2" s="259"/>
      <c r="J2" s="259"/>
      <c r="K2" s="259"/>
    </row>
    <row r="3" spans="2:13" ht="28.5" customHeight="1">
      <c r="B3" s="260" t="s">
        <v>250</v>
      </c>
      <c r="C3" s="260"/>
      <c r="D3" s="260"/>
      <c r="E3" s="260"/>
      <c r="F3" s="260"/>
      <c r="G3" s="260"/>
      <c r="H3" s="260"/>
      <c r="I3" s="260"/>
      <c r="J3" s="260"/>
      <c r="K3" s="260"/>
    </row>
    <row r="4" spans="2:13" ht="19.5" customHeight="1">
      <c r="B4" s="81" t="s">
        <v>66</v>
      </c>
      <c r="C4" s="82"/>
      <c r="D4" s="82"/>
      <c r="E4" s="261" t="s">
        <v>67</v>
      </c>
      <c r="F4" s="262"/>
      <c r="G4" s="262"/>
      <c r="H4" s="262"/>
      <c r="I4" s="263"/>
      <c r="J4" s="83"/>
      <c r="K4" s="83"/>
    </row>
    <row r="5" spans="2:13" s="21" customFormat="1" ht="20.25" customHeight="1" thickBot="1">
      <c r="B5" s="36" t="s">
        <v>81</v>
      </c>
      <c r="C5" s="84"/>
      <c r="D5" s="212">
        <f>'หมายเหตุ 1'!K20</f>
        <v>20470300</v>
      </c>
      <c r="E5" s="265" t="s">
        <v>68</v>
      </c>
      <c r="F5" s="266"/>
      <c r="G5" s="267"/>
      <c r="H5" s="267"/>
      <c r="I5" s="85"/>
      <c r="J5" s="39"/>
      <c r="K5" s="213">
        <f>D5</f>
        <v>20470300</v>
      </c>
    </row>
    <row r="6" spans="2:13" s="21" customFormat="1" ht="20.25" customHeight="1" thickTop="1">
      <c r="B6" s="36" t="s">
        <v>371</v>
      </c>
      <c r="C6" s="84"/>
      <c r="D6" s="84">
        <v>12186</v>
      </c>
      <c r="E6" s="39" t="s">
        <v>117</v>
      </c>
      <c r="F6" s="77"/>
      <c r="G6" s="86"/>
      <c r="H6" s="86"/>
      <c r="I6" s="85"/>
      <c r="J6" s="39"/>
      <c r="K6" s="78">
        <v>8688</v>
      </c>
    </row>
    <row r="7" spans="2:13" s="21" customFormat="1" ht="20.25" customHeight="1">
      <c r="B7" s="36" t="s">
        <v>374</v>
      </c>
      <c r="C7" s="84"/>
      <c r="D7" s="84">
        <v>26434.52</v>
      </c>
      <c r="E7" s="39" t="s">
        <v>118</v>
      </c>
      <c r="F7" s="77"/>
      <c r="G7" s="86"/>
      <c r="H7" s="86"/>
      <c r="I7" s="85"/>
      <c r="J7" s="39"/>
      <c r="K7" s="78">
        <v>219400</v>
      </c>
    </row>
    <row r="8" spans="2:13" s="21" customFormat="1" ht="20.25" customHeight="1">
      <c r="B8" s="36" t="s">
        <v>375</v>
      </c>
      <c r="C8" s="84"/>
      <c r="D8" s="84">
        <v>0</v>
      </c>
      <c r="E8" s="39" t="s">
        <v>119</v>
      </c>
      <c r="F8" s="205"/>
      <c r="G8" s="206"/>
      <c r="H8" s="206"/>
      <c r="I8" s="85"/>
      <c r="J8" s="39"/>
      <c r="K8" s="78">
        <v>1834923</v>
      </c>
    </row>
    <row r="9" spans="2:13" s="21" customFormat="1" ht="20.25" customHeight="1">
      <c r="B9" s="36" t="s">
        <v>372</v>
      </c>
      <c r="C9" s="84"/>
      <c r="D9" s="84">
        <v>8688</v>
      </c>
      <c r="E9" s="39" t="s">
        <v>329</v>
      </c>
      <c r="F9" s="205"/>
      <c r="G9" s="206"/>
      <c r="H9" s="206"/>
      <c r="I9" s="85"/>
      <c r="J9" s="39"/>
      <c r="K9" s="78">
        <v>196400</v>
      </c>
    </row>
    <row r="10" spans="2:13" s="21" customFormat="1" ht="20.25" customHeight="1">
      <c r="B10" s="36" t="s">
        <v>373</v>
      </c>
      <c r="C10" s="84"/>
      <c r="D10" s="84">
        <v>0</v>
      </c>
      <c r="E10" s="39" t="s">
        <v>109</v>
      </c>
      <c r="F10" s="205"/>
      <c r="G10" s="206"/>
      <c r="H10" s="206"/>
      <c r="I10" s="85"/>
      <c r="J10" s="39"/>
      <c r="K10" s="78">
        <v>894000</v>
      </c>
    </row>
    <row r="11" spans="2:13" s="21" customFormat="1" ht="20.25" customHeight="1">
      <c r="B11" s="36" t="s">
        <v>323</v>
      </c>
      <c r="C11" s="90">
        <v>95950.23</v>
      </c>
      <c r="D11" s="39"/>
      <c r="E11" s="39" t="s">
        <v>330</v>
      </c>
      <c r="F11" s="204"/>
      <c r="G11" s="204"/>
      <c r="H11" s="204"/>
      <c r="I11" s="87"/>
      <c r="J11" s="39"/>
      <c r="K11" s="78">
        <v>613035.57999999996</v>
      </c>
    </row>
    <row r="12" spans="2:13" s="21" customFormat="1" ht="20.25" customHeight="1">
      <c r="B12" s="36" t="s">
        <v>324</v>
      </c>
      <c r="C12" s="90">
        <v>4233.41</v>
      </c>
      <c r="D12" s="36"/>
      <c r="E12" s="203" t="s">
        <v>82</v>
      </c>
      <c r="F12" s="204"/>
      <c r="G12" s="204"/>
      <c r="H12" s="204"/>
      <c r="I12" s="207"/>
      <c r="J12" s="39"/>
      <c r="K12" s="78">
        <f>4607377.76+1213130.85</f>
        <v>5820508.6099999994</v>
      </c>
    </row>
    <row r="13" spans="2:13" s="21" customFormat="1" ht="20.25" customHeight="1">
      <c r="B13" s="36" t="s">
        <v>325</v>
      </c>
      <c r="C13" s="90">
        <v>11660081.279999999</v>
      </c>
      <c r="D13" s="36"/>
      <c r="E13" s="203" t="s">
        <v>251</v>
      </c>
      <c r="F13" s="204"/>
      <c r="G13" s="204"/>
      <c r="H13" s="204"/>
      <c r="I13" s="204"/>
      <c r="J13" s="78">
        <v>6510227.0899999999</v>
      </c>
      <c r="K13" s="78"/>
      <c r="L13" s="88"/>
      <c r="M13" s="89"/>
    </row>
    <row r="14" spans="2:13" s="21" customFormat="1" ht="20.25" customHeight="1">
      <c r="B14" s="36" t="s">
        <v>326</v>
      </c>
      <c r="C14" s="90">
        <v>5000000</v>
      </c>
      <c r="D14" s="36"/>
      <c r="E14" s="268" t="s">
        <v>83</v>
      </c>
      <c r="F14" s="269"/>
      <c r="G14" s="269"/>
      <c r="H14" s="269"/>
      <c r="I14" s="270"/>
      <c r="J14" s="78">
        <f>+'งบรายรับ-รายจ่าย'!D40</f>
        <v>4852523.41</v>
      </c>
      <c r="K14" s="166"/>
      <c r="L14" s="88"/>
      <c r="M14" s="89"/>
    </row>
    <row r="15" spans="2:13" s="21" customFormat="1" ht="20.25" customHeight="1">
      <c r="B15" s="36" t="s">
        <v>376</v>
      </c>
      <c r="C15" s="90">
        <v>0</v>
      </c>
      <c r="D15" s="36"/>
      <c r="E15" s="203" t="s">
        <v>378</v>
      </c>
      <c r="F15" s="160"/>
      <c r="G15" s="160"/>
      <c r="H15" s="160"/>
      <c r="I15" s="160"/>
      <c r="J15" s="78">
        <v>137500</v>
      </c>
      <c r="K15" s="78"/>
      <c r="L15" s="88"/>
      <c r="M15" s="89"/>
    </row>
    <row r="16" spans="2:13" s="21" customFormat="1" ht="20.25" customHeight="1">
      <c r="B16" s="36" t="s">
        <v>377</v>
      </c>
      <c r="C16" s="90">
        <v>0</v>
      </c>
      <c r="D16" s="36"/>
      <c r="E16" s="203" t="s">
        <v>381</v>
      </c>
      <c r="F16" s="204"/>
      <c r="G16" s="204"/>
      <c r="H16" s="204"/>
      <c r="I16" s="204"/>
      <c r="J16" s="78">
        <f>20000+10000+100+132399.8</f>
        <v>162499.79999999999</v>
      </c>
      <c r="K16" s="78"/>
      <c r="L16" s="88"/>
      <c r="M16" s="89"/>
    </row>
    <row r="17" spans="2:40" s="21" customFormat="1" ht="20.25" customHeight="1">
      <c r="B17" s="36" t="s">
        <v>327</v>
      </c>
      <c r="C17" s="90">
        <v>207688.92</v>
      </c>
      <c r="D17" s="36"/>
      <c r="E17" s="203" t="s">
        <v>382</v>
      </c>
      <c r="F17" s="204"/>
      <c r="G17" s="204"/>
      <c r="H17" s="204"/>
      <c r="I17" s="204"/>
      <c r="J17" s="78">
        <v>27883</v>
      </c>
      <c r="K17" s="78"/>
      <c r="L17" s="88"/>
      <c r="M17" s="89"/>
    </row>
    <row r="18" spans="2:40" s="21" customFormat="1" ht="20.25" customHeight="1">
      <c r="B18" s="36" t="s">
        <v>328</v>
      </c>
      <c r="C18" s="90">
        <v>1039482.28</v>
      </c>
      <c r="D18" s="90">
        <f>SUM(C11:C18)</f>
        <v>18007436.120000001</v>
      </c>
      <c r="E18" s="214" t="s">
        <v>380</v>
      </c>
      <c r="F18" s="215"/>
      <c r="G18" s="215"/>
      <c r="H18" s="215"/>
      <c r="I18" s="93"/>
      <c r="J18" s="94">
        <v>14200</v>
      </c>
      <c r="K18" s="92"/>
      <c r="L18" s="88"/>
      <c r="M18" s="89"/>
    </row>
    <row r="19" spans="2:40" s="21" customFormat="1" ht="20.25" customHeight="1">
      <c r="B19" s="36"/>
      <c r="C19" s="217"/>
      <c r="D19" s="90"/>
      <c r="E19" s="268" t="s">
        <v>379</v>
      </c>
      <c r="F19" s="269"/>
      <c r="G19" s="269"/>
      <c r="H19" s="269"/>
      <c r="I19" s="93"/>
      <c r="J19" s="94">
        <v>1213130.8500000001</v>
      </c>
      <c r="K19" s="92"/>
      <c r="L19" s="88"/>
      <c r="M19" s="89"/>
    </row>
    <row r="20" spans="2:40" s="21" customFormat="1" ht="20.25" customHeight="1">
      <c r="B20" s="36"/>
      <c r="C20" s="216"/>
      <c r="D20" s="216"/>
      <c r="E20" s="268" t="s">
        <v>383</v>
      </c>
      <c r="F20" s="269"/>
      <c r="G20" s="269"/>
      <c r="H20" s="269"/>
      <c r="I20" s="87"/>
      <c r="J20" s="37">
        <v>1995513</v>
      </c>
      <c r="K20" s="78"/>
      <c r="L20" s="88"/>
      <c r="M20" s="89"/>
    </row>
    <row r="21" spans="2:40" s="21" customFormat="1" ht="20.25" customHeight="1">
      <c r="B21" s="36"/>
      <c r="D21" s="90"/>
      <c r="E21" s="268" t="s">
        <v>252</v>
      </c>
      <c r="F21" s="269"/>
      <c r="G21" s="269"/>
      <c r="H21" s="269"/>
      <c r="I21" s="269"/>
      <c r="J21" s="49"/>
      <c r="K21" s="78">
        <f>+J13+J14+J15+J16+J17-J18-J19-J20</f>
        <v>8467789.4500000011</v>
      </c>
      <c r="L21" s="88"/>
      <c r="M21" s="89"/>
    </row>
    <row r="22" spans="2:40" s="21" customFormat="1" ht="20.25" customHeight="1" thickBot="1">
      <c r="B22" s="95"/>
      <c r="C22" s="36"/>
      <c r="D22" s="96">
        <f>SUM(D6:D21)</f>
        <v>18054744.640000001</v>
      </c>
      <c r="E22" s="36"/>
      <c r="F22" s="36"/>
      <c r="G22" s="36"/>
      <c r="H22" s="36"/>
      <c r="I22" s="36"/>
      <c r="J22" s="36"/>
      <c r="K22" s="96">
        <f>SUM(K6:K21)</f>
        <v>18054744.640000001</v>
      </c>
      <c r="L22" s="36"/>
      <c r="M22" s="91">
        <f>+K22-D22</f>
        <v>0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2:40" s="21" customFormat="1" ht="20.25" customHeight="1" thickTop="1">
      <c r="B23" s="95"/>
      <c r="C23" s="36"/>
      <c r="D23" s="91"/>
      <c r="E23" s="36"/>
      <c r="F23" s="36"/>
      <c r="G23" s="36"/>
      <c r="H23" s="36"/>
      <c r="I23" s="36"/>
      <c r="J23" s="36"/>
      <c r="K23" s="91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2:40" s="21" customFormat="1" ht="10.5" customHeight="1">
      <c r="B24" s="95"/>
      <c r="C24" s="36"/>
      <c r="D24" s="91"/>
      <c r="E24" s="36"/>
      <c r="F24" s="36"/>
      <c r="G24" s="36"/>
      <c r="H24" s="36"/>
      <c r="I24" s="36"/>
      <c r="J24" s="36"/>
      <c r="K24" s="91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2:40" ht="26.25" customHeight="1">
      <c r="B25" s="97" t="s">
        <v>253</v>
      </c>
      <c r="C25" s="97"/>
      <c r="D25" s="97"/>
      <c r="E25" s="98"/>
      <c r="F25" s="99"/>
      <c r="G25" s="98"/>
      <c r="H25" s="98"/>
      <c r="I25" s="97"/>
      <c r="K25" s="100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</row>
    <row r="26" spans="2:40" s="97" customFormat="1" ht="25.5" customHeight="1">
      <c r="B26" s="97" t="s">
        <v>255</v>
      </c>
      <c r="E26" s="98"/>
      <c r="F26" s="99"/>
      <c r="G26" s="98"/>
      <c r="H26" s="98"/>
      <c r="K26" s="91"/>
    </row>
    <row r="27" spans="2:40" ht="22.5" customHeight="1">
      <c r="B27" s="264" t="s">
        <v>254</v>
      </c>
      <c r="C27" s="264"/>
      <c r="D27" s="264"/>
      <c r="E27" s="264"/>
      <c r="F27" s="264"/>
      <c r="G27" s="264"/>
      <c r="H27" s="264"/>
      <c r="I27" s="264"/>
      <c r="J27" s="264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</row>
    <row r="28" spans="2:40" ht="27" customHeight="1">
      <c r="C28" s="97"/>
      <c r="D28" s="97"/>
      <c r="E28" s="98"/>
      <c r="F28" s="99"/>
      <c r="G28" s="98"/>
      <c r="H28" s="98"/>
      <c r="I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</row>
    <row r="29" spans="2:40" ht="27" customHeight="1">
      <c r="C29" s="97"/>
      <c r="D29" s="97"/>
      <c r="E29" s="97"/>
      <c r="F29" s="101"/>
      <c r="G29" s="102"/>
      <c r="H29" s="103"/>
      <c r="I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</row>
    <row r="30" spans="2:40" ht="27" customHeight="1">
      <c r="C30" s="97"/>
      <c r="D30" s="97"/>
      <c r="E30" s="97"/>
      <c r="F30" s="101"/>
      <c r="G30" s="97"/>
      <c r="H30" s="97"/>
      <c r="I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</row>
    <row r="31" spans="2:40" ht="27" customHeight="1">
      <c r="C31" s="97"/>
      <c r="D31" s="97"/>
      <c r="E31" s="97"/>
      <c r="F31" s="101"/>
      <c r="G31" s="97"/>
      <c r="H31" s="97"/>
      <c r="I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</row>
    <row r="32" spans="2:40" ht="27" customHeight="1">
      <c r="C32" s="97"/>
      <c r="D32" s="97"/>
      <c r="E32" s="97"/>
      <c r="F32" s="101"/>
      <c r="G32" s="97"/>
      <c r="H32" s="97"/>
      <c r="I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</row>
    <row r="33" spans="3:40" ht="27" customHeight="1">
      <c r="C33" s="97"/>
      <c r="D33" s="97"/>
      <c r="E33" s="97"/>
      <c r="F33" s="101"/>
      <c r="G33" s="97"/>
      <c r="H33" s="97"/>
      <c r="I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</row>
    <row r="34" spans="3:40" ht="27" customHeight="1">
      <c r="C34" s="97"/>
      <c r="D34" s="97"/>
      <c r="E34" s="97"/>
      <c r="F34" s="101"/>
      <c r="G34" s="97"/>
      <c r="H34" s="97"/>
      <c r="I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</row>
    <row r="35" spans="3:40" ht="27" customHeight="1">
      <c r="C35" s="97"/>
      <c r="D35" s="97"/>
      <c r="E35" s="97"/>
      <c r="F35" s="101"/>
      <c r="G35" s="97"/>
      <c r="H35" s="97"/>
      <c r="I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</row>
    <row r="36" spans="3:40" ht="27" customHeight="1">
      <c r="C36" s="97"/>
      <c r="D36" s="97"/>
      <c r="E36" s="97"/>
      <c r="F36" s="101"/>
      <c r="G36" s="97"/>
      <c r="H36" s="97"/>
      <c r="I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</row>
    <row r="37" spans="3:40" ht="27" customHeight="1">
      <c r="C37" s="97"/>
      <c r="D37" s="97"/>
      <c r="E37" s="97"/>
      <c r="F37" s="101"/>
      <c r="G37" s="97"/>
      <c r="H37" s="97"/>
      <c r="I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</row>
    <row r="38" spans="3:40" ht="27" customHeight="1">
      <c r="C38" s="97"/>
      <c r="D38" s="97"/>
      <c r="E38" s="97"/>
      <c r="F38" s="101"/>
      <c r="G38" s="97"/>
      <c r="H38" s="97"/>
      <c r="I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</row>
    <row r="39" spans="3:40" ht="27" customHeight="1">
      <c r="C39" s="97"/>
      <c r="D39" s="97"/>
      <c r="E39" s="97"/>
      <c r="F39" s="101"/>
      <c r="G39" s="97"/>
      <c r="H39" s="97"/>
      <c r="I39" s="97"/>
      <c r="K39" s="97"/>
      <c r="L39" s="97"/>
      <c r="M39" s="97"/>
    </row>
    <row r="40" spans="3:40" ht="27" customHeight="1">
      <c r="C40" s="97"/>
      <c r="D40" s="97"/>
      <c r="E40" s="97"/>
      <c r="F40" s="101"/>
      <c r="G40" s="97"/>
      <c r="H40" s="97"/>
      <c r="I40" s="97"/>
      <c r="K40" s="97"/>
      <c r="L40" s="97"/>
      <c r="M40" s="97"/>
    </row>
    <row r="41" spans="3:40" ht="27" customHeight="1">
      <c r="C41" s="97"/>
      <c r="D41" s="97"/>
      <c r="E41" s="97"/>
      <c r="F41" s="101"/>
      <c r="G41" s="97"/>
      <c r="H41" s="97"/>
      <c r="I41" s="97"/>
      <c r="K41" s="97"/>
      <c r="L41" s="97"/>
      <c r="M41" s="97"/>
    </row>
    <row r="42" spans="3:40" ht="27" customHeight="1">
      <c r="C42" s="97"/>
      <c r="D42" s="97"/>
      <c r="E42" s="97"/>
      <c r="F42" s="101"/>
      <c r="G42" s="97"/>
      <c r="H42" s="97"/>
      <c r="I42" s="97"/>
      <c r="K42" s="97"/>
      <c r="L42" s="97"/>
      <c r="M42" s="97"/>
    </row>
    <row r="43" spans="3:40" ht="27" customHeight="1">
      <c r="C43" s="97"/>
      <c r="D43" s="97"/>
      <c r="E43" s="97"/>
      <c r="F43" s="101"/>
      <c r="G43" s="97"/>
      <c r="H43" s="97"/>
      <c r="I43" s="97"/>
      <c r="K43" s="97"/>
      <c r="L43" s="97"/>
      <c r="M43" s="97"/>
    </row>
    <row r="44" spans="3:40" ht="27" customHeight="1">
      <c r="C44" s="97"/>
      <c r="D44" s="97"/>
      <c r="E44" s="97"/>
      <c r="F44" s="101"/>
      <c r="G44" s="97"/>
      <c r="H44" s="97"/>
      <c r="I44" s="97"/>
      <c r="K44" s="97"/>
      <c r="L44" s="97"/>
      <c r="M44" s="97"/>
    </row>
    <row r="45" spans="3:40" ht="27" customHeight="1">
      <c r="C45" s="97"/>
      <c r="D45" s="97"/>
      <c r="E45" s="97"/>
      <c r="F45" s="101"/>
      <c r="G45" s="97"/>
      <c r="H45" s="97"/>
      <c r="I45" s="97"/>
      <c r="K45" s="97"/>
      <c r="L45" s="97"/>
      <c r="M45" s="97"/>
    </row>
    <row r="46" spans="3:40" ht="27" customHeight="1">
      <c r="C46" s="97"/>
      <c r="D46" s="97"/>
      <c r="E46" s="97"/>
      <c r="F46" s="101"/>
      <c r="G46" s="97"/>
      <c r="H46" s="97"/>
      <c r="I46" s="97"/>
      <c r="K46" s="97"/>
      <c r="L46" s="97"/>
      <c r="M46" s="97"/>
    </row>
    <row r="47" spans="3:40" ht="27" customHeight="1">
      <c r="C47" s="97"/>
      <c r="D47" s="97"/>
      <c r="E47" s="97"/>
      <c r="F47" s="101"/>
      <c r="G47" s="97"/>
      <c r="H47" s="97"/>
      <c r="I47" s="97"/>
      <c r="K47" s="97"/>
      <c r="L47" s="97"/>
      <c r="M47" s="97"/>
    </row>
    <row r="48" spans="3:40" ht="27" customHeight="1">
      <c r="C48" s="97"/>
      <c r="D48" s="97"/>
      <c r="E48" s="97"/>
      <c r="F48" s="101"/>
      <c r="G48" s="97"/>
      <c r="H48" s="97"/>
      <c r="I48" s="97"/>
      <c r="K48" s="97"/>
      <c r="L48" s="97"/>
      <c r="M48" s="97"/>
    </row>
    <row r="49" spans="3:13" ht="27" customHeight="1">
      <c r="C49" s="97"/>
      <c r="D49" s="97"/>
      <c r="E49" s="97"/>
      <c r="F49" s="101"/>
      <c r="G49" s="97"/>
      <c r="H49" s="97"/>
      <c r="I49" s="97"/>
      <c r="K49" s="97"/>
      <c r="L49" s="97"/>
      <c r="M49" s="97"/>
    </row>
    <row r="50" spans="3:13" ht="27" customHeight="1">
      <c r="C50" s="97"/>
      <c r="D50" s="97"/>
      <c r="E50" s="97"/>
      <c r="F50" s="101"/>
      <c r="G50" s="97"/>
      <c r="H50" s="97"/>
      <c r="I50" s="97"/>
      <c r="K50" s="97"/>
      <c r="L50" s="97"/>
      <c r="M50" s="97"/>
    </row>
    <row r="51" spans="3:13" ht="27" customHeight="1">
      <c r="C51" s="97"/>
      <c r="D51" s="97"/>
      <c r="E51" s="97"/>
      <c r="F51" s="101"/>
      <c r="G51" s="97"/>
      <c r="H51" s="97"/>
      <c r="I51" s="97"/>
      <c r="K51" s="97"/>
      <c r="L51" s="97"/>
      <c r="M51" s="97"/>
    </row>
    <row r="52" spans="3:13" ht="27" customHeight="1">
      <c r="C52" s="97"/>
      <c r="D52" s="97"/>
      <c r="E52" s="97"/>
      <c r="F52" s="101"/>
      <c r="G52" s="97"/>
      <c r="H52" s="97"/>
      <c r="I52" s="97"/>
      <c r="K52" s="97"/>
      <c r="L52" s="97"/>
      <c r="M52" s="97"/>
    </row>
    <row r="53" spans="3:13" ht="27" customHeight="1">
      <c r="C53" s="97"/>
      <c r="D53" s="97"/>
      <c r="E53" s="97"/>
      <c r="F53" s="101"/>
      <c r="G53" s="97"/>
      <c r="H53" s="97"/>
      <c r="I53" s="97"/>
      <c r="K53" s="97"/>
      <c r="L53" s="97"/>
      <c r="M53" s="97"/>
    </row>
    <row r="54" spans="3:13" ht="27" customHeight="1">
      <c r="C54" s="97"/>
      <c r="D54" s="97"/>
      <c r="E54" s="97"/>
      <c r="F54" s="101"/>
      <c r="G54" s="97"/>
      <c r="H54" s="97"/>
      <c r="I54" s="97"/>
      <c r="K54" s="97"/>
      <c r="L54" s="97"/>
      <c r="M54" s="97"/>
    </row>
    <row r="55" spans="3:13" ht="27" customHeight="1">
      <c r="C55" s="97"/>
      <c r="D55" s="97"/>
      <c r="E55" s="97"/>
      <c r="F55" s="101"/>
      <c r="G55" s="97"/>
      <c r="H55" s="97"/>
      <c r="I55" s="97"/>
      <c r="K55" s="97"/>
      <c r="L55" s="97"/>
      <c r="M55" s="97"/>
    </row>
    <row r="56" spans="3:13" ht="27" customHeight="1">
      <c r="C56" s="97"/>
      <c r="D56" s="97"/>
      <c r="E56" s="97"/>
      <c r="F56" s="101"/>
      <c r="G56" s="97"/>
      <c r="H56" s="97"/>
      <c r="I56" s="97"/>
      <c r="K56" s="97"/>
      <c r="L56" s="97"/>
      <c r="M56" s="97"/>
    </row>
    <row r="57" spans="3:13" ht="27" customHeight="1">
      <c r="C57" s="97"/>
      <c r="D57" s="97"/>
      <c r="E57" s="97"/>
      <c r="F57" s="101"/>
      <c r="G57" s="97"/>
      <c r="H57" s="97"/>
      <c r="I57" s="97"/>
      <c r="K57" s="97"/>
      <c r="L57" s="97"/>
      <c r="M57" s="97"/>
    </row>
    <row r="58" spans="3:13" ht="27" customHeight="1">
      <c r="C58" s="97"/>
      <c r="D58" s="97"/>
      <c r="E58" s="97"/>
      <c r="F58" s="101"/>
      <c r="G58" s="97"/>
      <c r="H58" s="97"/>
      <c r="I58" s="97"/>
      <c r="K58" s="97"/>
      <c r="L58" s="97"/>
      <c r="M58" s="97"/>
    </row>
    <row r="59" spans="3:13" ht="27" customHeight="1">
      <c r="C59" s="97"/>
      <c r="D59" s="97"/>
      <c r="E59" s="97"/>
      <c r="F59" s="101"/>
      <c r="G59" s="97"/>
      <c r="H59" s="97"/>
      <c r="I59" s="97"/>
      <c r="K59" s="97"/>
      <c r="L59" s="97"/>
      <c r="M59" s="97"/>
    </row>
    <row r="60" spans="3:13" ht="27" customHeight="1">
      <c r="C60" s="97"/>
      <c r="D60" s="97"/>
      <c r="E60" s="97"/>
      <c r="F60" s="101"/>
      <c r="G60" s="97"/>
      <c r="H60" s="97"/>
      <c r="I60" s="97"/>
      <c r="K60" s="97"/>
      <c r="L60" s="97"/>
      <c r="M60" s="97"/>
    </row>
    <row r="61" spans="3:13" ht="27" customHeight="1">
      <c r="C61" s="97"/>
      <c r="D61" s="97"/>
      <c r="E61" s="97"/>
      <c r="F61" s="101"/>
      <c r="G61" s="97"/>
      <c r="H61" s="97"/>
      <c r="I61" s="97"/>
      <c r="K61" s="97"/>
      <c r="L61" s="97"/>
      <c r="M61" s="97"/>
    </row>
    <row r="62" spans="3:13" ht="27" customHeight="1">
      <c r="C62" s="97"/>
      <c r="D62" s="97"/>
      <c r="E62" s="97"/>
      <c r="F62" s="101"/>
      <c r="G62" s="97"/>
      <c r="H62" s="97"/>
      <c r="I62" s="97"/>
      <c r="K62" s="97"/>
      <c r="L62" s="97"/>
      <c r="M62" s="97"/>
    </row>
    <row r="63" spans="3:13" ht="27" customHeight="1">
      <c r="C63" s="97"/>
      <c r="D63" s="97"/>
      <c r="E63" s="97"/>
      <c r="F63" s="101"/>
      <c r="G63" s="97"/>
      <c r="H63" s="97"/>
      <c r="I63" s="97"/>
      <c r="K63" s="97"/>
      <c r="L63" s="97"/>
      <c r="M63" s="97"/>
    </row>
    <row r="64" spans="3:13" ht="27" customHeight="1">
      <c r="C64" s="97"/>
      <c r="D64" s="97"/>
      <c r="E64" s="97"/>
      <c r="F64" s="101"/>
      <c r="G64" s="97"/>
      <c r="H64" s="97"/>
      <c r="I64" s="97"/>
      <c r="K64" s="97"/>
      <c r="L64" s="97"/>
      <c r="M64" s="97"/>
    </row>
    <row r="65" spans="3:13" ht="27" customHeight="1">
      <c r="C65" s="97"/>
      <c r="D65" s="97"/>
      <c r="E65" s="97"/>
      <c r="F65" s="101"/>
      <c r="G65" s="97"/>
      <c r="H65" s="97"/>
      <c r="I65" s="97"/>
      <c r="K65" s="97"/>
      <c r="L65" s="97"/>
      <c r="M65" s="97"/>
    </row>
    <row r="66" spans="3:13" ht="27" customHeight="1">
      <c r="C66" s="97"/>
      <c r="D66" s="97"/>
      <c r="E66" s="97"/>
      <c r="F66" s="101"/>
      <c r="G66" s="97"/>
      <c r="H66" s="97"/>
      <c r="I66" s="97"/>
      <c r="K66" s="97"/>
      <c r="L66" s="97"/>
      <c r="M66" s="97"/>
    </row>
    <row r="67" spans="3:13" ht="27" customHeight="1">
      <c r="C67" s="97"/>
      <c r="D67" s="97"/>
      <c r="E67" s="97"/>
      <c r="F67" s="101"/>
      <c r="G67" s="97"/>
      <c r="H67" s="97"/>
      <c r="I67" s="97"/>
      <c r="K67" s="97"/>
      <c r="L67" s="97"/>
      <c r="M67" s="97"/>
    </row>
    <row r="68" spans="3:13" ht="27" customHeight="1">
      <c r="C68" s="97"/>
      <c r="D68" s="97"/>
      <c r="E68" s="97"/>
      <c r="F68" s="101"/>
      <c r="G68" s="97"/>
      <c r="H68" s="97"/>
      <c r="I68" s="97"/>
      <c r="K68" s="97"/>
      <c r="L68" s="97"/>
      <c r="M68" s="97"/>
    </row>
    <row r="69" spans="3:13" ht="27" customHeight="1">
      <c r="C69" s="97"/>
      <c r="D69" s="97"/>
      <c r="E69" s="97"/>
      <c r="F69" s="101"/>
      <c r="G69" s="97"/>
      <c r="H69" s="97"/>
      <c r="I69" s="97"/>
      <c r="K69" s="97"/>
      <c r="L69" s="97"/>
      <c r="M69" s="97"/>
    </row>
    <row r="70" spans="3:13" ht="27" customHeight="1">
      <c r="C70" s="97"/>
      <c r="D70" s="97"/>
      <c r="E70" s="97"/>
      <c r="F70" s="101"/>
      <c r="G70" s="97"/>
      <c r="H70" s="97"/>
      <c r="I70" s="97"/>
      <c r="K70" s="97"/>
      <c r="L70" s="97"/>
      <c r="M70" s="97"/>
    </row>
    <row r="71" spans="3:13" ht="27" customHeight="1">
      <c r="C71" s="97"/>
      <c r="D71" s="97"/>
      <c r="E71" s="97"/>
      <c r="F71" s="101"/>
      <c r="G71" s="97"/>
      <c r="H71" s="97"/>
      <c r="I71" s="97"/>
      <c r="K71" s="97"/>
      <c r="L71" s="97"/>
      <c r="M71" s="97"/>
    </row>
    <row r="72" spans="3:13" ht="27" customHeight="1">
      <c r="C72" s="97"/>
      <c r="D72" s="97"/>
      <c r="E72" s="97"/>
      <c r="F72" s="101"/>
      <c r="G72" s="97"/>
      <c r="H72" s="97"/>
      <c r="I72" s="97"/>
      <c r="K72" s="97"/>
      <c r="L72" s="97"/>
      <c r="M72" s="97"/>
    </row>
    <row r="73" spans="3:13" ht="27" customHeight="1">
      <c r="C73" s="97"/>
      <c r="D73" s="97"/>
      <c r="E73" s="97"/>
      <c r="F73" s="101"/>
      <c r="G73" s="97"/>
      <c r="H73" s="97"/>
      <c r="I73" s="97"/>
      <c r="K73" s="97"/>
      <c r="L73" s="97"/>
      <c r="M73" s="97"/>
    </row>
    <row r="74" spans="3:13" ht="27" customHeight="1">
      <c r="C74" s="97"/>
      <c r="D74" s="97"/>
      <c r="E74" s="97"/>
      <c r="F74" s="101"/>
      <c r="G74" s="97"/>
      <c r="H74" s="97"/>
      <c r="I74" s="97"/>
      <c r="K74" s="97"/>
      <c r="L74" s="97"/>
      <c r="M74" s="97"/>
    </row>
    <row r="75" spans="3:13" ht="27" customHeight="1">
      <c r="C75" s="97"/>
      <c r="D75" s="97"/>
      <c r="E75" s="97"/>
      <c r="F75" s="101"/>
      <c r="G75" s="97"/>
      <c r="H75" s="97"/>
      <c r="I75" s="97"/>
      <c r="K75" s="97"/>
      <c r="L75" s="97"/>
      <c r="M75" s="97"/>
    </row>
    <row r="76" spans="3:13" ht="27" customHeight="1">
      <c r="C76" s="97"/>
      <c r="D76" s="97"/>
      <c r="E76" s="97"/>
      <c r="F76" s="101"/>
      <c r="G76" s="97"/>
      <c r="H76" s="97"/>
      <c r="I76" s="97"/>
      <c r="K76" s="97"/>
      <c r="L76" s="97"/>
      <c r="M76" s="97"/>
    </row>
    <row r="77" spans="3:13" ht="27" customHeight="1">
      <c r="C77" s="97"/>
      <c r="D77" s="97"/>
      <c r="E77" s="97"/>
      <c r="F77" s="101"/>
      <c r="G77" s="97"/>
      <c r="H77" s="97"/>
      <c r="I77" s="97"/>
      <c r="K77" s="97"/>
      <c r="L77" s="97"/>
      <c r="M77" s="97"/>
    </row>
    <row r="78" spans="3:13" ht="27" customHeight="1">
      <c r="C78" s="97"/>
      <c r="D78" s="97"/>
      <c r="E78" s="97"/>
      <c r="F78" s="101"/>
      <c r="G78" s="97"/>
      <c r="H78" s="97"/>
      <c r="I78" s="97"/>
      <c r="K78" s="97"/>
      <c r="L78" s="97"/>
      <c r="M78" s="97"/>
    </row>
    <row r="79" spans="3:13" ht="27" customHeight="1">
      <c r="C79" s="97"/>
      <c r="D79" s="97"/>
      <c r="E79" s="97"/>
      <c r="F79" s="101"/>
      <c r="G79" s="97"/>
      <c r="H79" s="97"/>
      <c r="I79" s="97"/>
      <c r="K79" s="97"/>
      <c r="L79" s="97"/>
      <c r="M79" s="97"/>
    </row>
    <row r="80" spans="3:13" ht="27" customHeight="1">
      <c r="C80" s="97"/>
      <c r="D80" s="97"/>
      <c r="E80" s="97"/>
      <c r="F80" s="101"/>
      <c r="G80" s="97"/>
      <c r="H80" s="97"/>
      <c r="I80" s="97"/>
      <c r="K80" s="97"/>
      <c r="L80" s="97"/>
      <c r="M80" s="97"/>
    </row>
    <row r="81" spans="3:13" ht="27" customHeight="1">
      <c r="C81" s="97"/>
      <c r="D81" s="97"/>
      <c r="E81" s="97"/>
      <c r="F81" s="101"/>
      <c r="G81" s="97"/>
      <c r="H81" s="97"/>
      <c r="I81" s="97"/>
      <c r="K81" s="97"/>
      <c r="L81" s="97"/>
      <c r="M81" s="97"/>
    </row>
    <row r="82" spans="3:13" ht="27" customHeight="1">
      <c r="C82" s="97"/>
      <c r="D82" s="97"/>
      <c r="E82" s="97"/>
      <c r="F82" s="101"/>
      <c r="G82" s="97"/>
      <c r="H82" s="97"/>
      <c r="I82" s="97"/>
      <c r="K82" s="97"/>
      <c r="L82" s="97"/>
      <c r="M82" s="97"/>
    </row>
    <row r="83" spans="3:13" ht="27" customHeight="1">
      <c r="C83" s="97"/>
      <c r="D83" s="97"/>
      <c r="E83" s="97"/>
      <c r="F83" s="101"/>
      <c r="G83" s="97"/>
      <c r="H83" s="97"/>
      <c r="I83" s="97"/>
      <c r="K83" s="97"/>
      <c r="L83" s="97"/>
      <c r="M83" s="97"/>
    </row>
    <row r="84" spans="3:13" ht="27" customHeight="1">
      <c r="C84" s="97"/>
      <c r="D84" s="97"/>
      <c r="E84" s="97"/>
      <c r="F84" s="101"/>
      <c r="G84" s="97"/>
      <c r="H84" s="97"/>
      <c r="I84" s="97"/>
      <c r="K84" s="97"/>
      <c r="L84" s="97"/>
      <c r="M84" s="97"/>
    </row>
    <row r="85" spans="3:13" ht="27" customHeight="1">
      <c r="C85" s="97"/>
      <c r="D85" s="97"/>
      <c r="E85" s="97"/>
      <c r="F85" s="101"/>
      <c r="G85" s="97"/>
      <c r="H85" s="97"/>
      <c r="I85" s="97"/>
      <c r="K85" s="97"/>
      <c r="L85" s="97"/>
      <c r="M85" s="97"/>
    </row>
    <row r="86" spans="3:13" ht="27" customHeight="1">
      <c r="C86" s="97"/>
      <c r="D86" s="97"/>
      <c r="E86" s="97"/>
      <c r="F86" s="101"/>
      <c r="G86" s="97"/>
      <c r="H86" s="97"/>
      <c r="I86" s="97"/>
      <c r="K86" s="97"/>
      <c r="L86" s="97"/>
      <c r="M86" s="97"/>
    </row>
    <row r="87" spans="3:13" ht="27" customHeight="1">
      <c r="C87" s="97"/>
      <c r="D87" s="97"/>
      <c r="E87" s="97"/>
      <c r="F87" s="101"/>
      <c r="G87" s="97"/>
      <c r="H87" s="97"/>
      <c r="I87" s="97"/>
      <c r="K87" s="97"/>
      <c r="L87" s="97"/>
      <c r="M87" s="97"/>
    </row>
    <row r="88" spans="3:13" ht="27" customHeight="1">
      <c r="C88" s="97"/>
      <c r="D88" s="97"/>
      <c r="E88" s="97"/>
      <c r="F88" s="101"/>
      <c r="G88" s="97"/>
      <c r="H88" s="97"/>
      <c r="I88" s="97"/>
      <c r="K88" s="97"/>
      <c r="L88" s="97"/>
      <c r="M88" s="97"/>
    </row>
    <row r="89" spans="3:13" ht="27" customHeight="1">
      <c r="C89" s="97"/>
      <c r="D89" s="97"/>
      <c r="E89" s="97"/>
      <c r="F89" s="101"/>
      <c r="G89" s="97"/>
      <c r="H89" s="97"/>
      <c r="I89" s="97"/>
      <c r="K89" s="97"/>
      <c r="L89" s="97"/>
      <c r="M89" s="97"/>
    </row>
    <row r="90" spans="3:13" ht="27" customHeight="1">
      <c r="C90" s="97"/>
      <c r="D90" s="97"/>
      <c r="E90" s="97"/>
      <c r="F90" s="101"/>
      <c r="G90" s="97"/>
      <c r="H90" s="97"/>
      <c r="I90" s="97"/>
      <c r="K90" s="97"/>
      <c r="L90" s="97"/>
      <c r="M90" s="97"/>
    </row>
    <row r="91" spans="3:13" ht="27" customHeight="1">
      <c r="C91" s="97"/>
      <c r="D91" s="97"/>
      <c r="E91" s="97"/>
      <c r="F91" s="101"/>
      <c r="G91" s="97"/>
      <c r="H91" s="97"/>
      <c r="I91" s="97"/>
      <c r="K91" s="97"/>
      <c r="L91" s="97"/>
      <c r="M91" s="97"/>
    </row>
    <row r="92" spans="3:13" ht="27" customHeight="1">
      <c r="C92" s="97"/>
      <c r="D92" s="97"/>
      <c r="E92" s="97"/>
      <c r="F92" s="101"/>
      <c r="G92" s="97"/>
      <c r="H92" s="97"/>
      <c r="I92" s="97"/>
      <c r="K92" s="97"/>
      <c r="L92" s="97"/>
      <c r="M92" s="97"/>
    </row>
    <row r="93" spans="3:13" ht="27" customHeight="1">
      <c r="C93" s="97"/>
      <c r="D93" s="97"/>
      <c r="E93" s="97"/>
      <c r="F93" s="101"/>
      <c r="G93" s="97"/>
      <c r="H93" s="97"/>
      <c r="I93" s="97"/>
      <c r="K93" s="97"/>
      <c r="L93" s="97"/>
      <c r="M93" s="97"/>
    </row>
    <row r="94" spans="3:13" ht="27" customHeight="1">
      <c r="C94" s="97"/>
      <c r="D94" s="97"/>
      <c r="E94" s="97"/>
      <c r="F94" s="101"/>
      <c r="G94" s="97"/>
      <c r="H94" s="97"/>
      <c r="I94" s="97"/>
      <c r="K94" s="97"/>
      <c r="L94" s="97"/>
      <c r="M94" s="97"/>
    </row>
    <row r="95" spans="3:13" ht="27" customHeight="1">
      <c r="C95" s="97"/>
      <c r="D95" s="97"/>
      <c r="E95" s="97"/>
      <c r="F95" s="101"/>
      <c r="G95" s="97"/>
      <c r="H95" s="97"/>
      <c r="I95" s="97"/>
      <c r="K95" s="97"/>
      <c r="L95" s="97"/>
      <c r="M95" s="97"/>
    </row>
    <row r="96" spans="3:13" ht="27" customHeight="1">
      <c r="C96" s="97"/>
      <c r="D96" s="97"/>
      <c r="E96" s="97"/>
      <c r="F96" s="101"/>
      <c r="G96" s="97"/>
      <c r="H96" s="97"/>
      <c r="I96" s="97"/>
      <c r="K96" s="97"/>
      <c r="L96" s="97"/>
      <c r="M96" s="97"/>
    </row>
    <row r="97" spans="3:13" ht="27" customHeight="1">
      <c r="C97" s="97"/>
      <c r="D97" s="97"/>
      <c r="E97" s="97"/>
      <c r="F97" s="101"/>
      <c r="G97" s="97"/>
      <c r="H97" s="97"/>
      <c r="I97" s="97"/>
      <c r="K97" s="97"/>
      <c r="L97" s="97"/>
      <c r="M97" s="97"/>
    </row>
    <row r="98" spans="3:13" ht="27" customHeight="1">
      <c r="C98" s="97"/>
      <c r="D98" s="97"/>
      <c r="E98" s="97"/>
      <c r="F98" s="101"/>
      <c r="G98" s="97"/>
      <c r="H98" s="97"/>
      <c r="I98" s="97"/>
      <c r="K98" s="97"/>
      <c r="L98" s="97"/>
      <c r="M98" s="97"/>
    </row>
    <row r="99" spans="3:13" ht="27" customHeight="1">
      <c r="C99" s="97"/>
      <c r="D99" s="97"/>
      <c r="E99" s="97"/>
      <c r="F99" s="101"/>
      <c r="G99" s="97"/>
      <c r="H99" s="97"/>
      <c r="I99" s="97"/>
      <c r="K99" s="97"/>
      <c r="L99" s="97"/>
      <c r="M99" s="97"/>
    </row>
    <row r="100" spans="3:13" ht="27" customHeight="1">
      <c r="C100" s="97"/>
      <c r="D100" s="97"/>
      <c r="E100" s="97"/>
      <c r="F100" s="101"/>
      <c r="G100" s="97"/>
      <c r="H100" s="97"/>
      <c r="I100" s="97"/>
      <c r="K100" s="97"/>
      <c r="L100" s="97"/>
      <c r="M100" s="97"/>
    </row>
    <row r="101" spans="3:13" ht="27" customHeight="1">
      <c r="C101" s="97"/>
      <c r="D101" s="97"/>
      <c r="E101" s="97"/>
      <c r="F101" s="101"/>
      <c r="G101" s="97"/>
      <c r="H101" s="97"/>
      <c r="I101" s="97"/>
      <c r="K101" s="97"/>
      <c r="L101" s="97"/>
      <c r="M101" s="97"/>
    </row>
    <row r="102" spans="3:13" ht="27" customHeight="1">
      <c r="C102" s="97"/>
      <c r="D102" s="97"/>
      <c r="E102" s="97"/>
      <c r="F102" s="101"/>
      <c r="G102" s="97"/>
      <c r="H102" s="97"/>
      <c r="I102" s="97"/>
      <c r="K102" s="97"/>
      <c r="L102" s="97"/>
      <c r="M102" s="97"/>
    </row>
    <row r="103" spans="3:13" ht="27" customHeight="1">
      <c r="C103" s="97"/>
      <c r="D103" s="97"/>
      <c r="E103" s="97"/>
      <c r="F103" s="101"/>
      <c r="G103" s="97"/>
      <c r="H103" s="97"/>
      <c r="I103" s="97"/>
      <c r="K103" s="97"/>
      <c r="L103" s="97"/>
      <c r="M103" s="97"/>
    </row>
    <row r="104" spans="3:13" ht="27" customHeight="1">
      <c r="C104" s="97"/>
      <c r="D104" s="97"/>
      <c r="E104" s="97"/>
      <c r="F104" s="101"/>
      <c r="G104" s="97"/>
      <c r="H104" s="97"/>
      <c r="I104" s="97"/>
      <c r="K104" s="97"/>
      <c r="L104" s="97"/>
      <c r="M104" s="97"/>
    </row>
    <row r="105" spans="3:13" ht="27" customHeight="1">
      <c r="C105" s="97"/>
      <c r="D105" s="97"/>
      <c r="E105" s="97"/>
      <c r="F105" s="101"/>
      <c r="G105" s="97"/>
      <c r="H105" s="97"/>
      <c r="I105" s="97"/>
      <c r="K105" s="97"/>
      <c r="L105" s="97"/>
      <c r="M105" s="97"/>
    </row>
    <row r="106" spans="3:13" ht="27" customHeight="1">
      <c r="C106" s="97"/>
      <c r="D106" s="97"/>
      <c r="E106" s="97"/>
      <c r="F106" s="101"/>
      <c r="G106" s="97"/>
      <c r="H106" s="97"/>
      <c r="I106" s="97"/>
      <c r="K106" s="97"/>
      <c r="L106" s="97"/>
      <c r="M106" s="97"/>
    </row>
    <row r="107" spans="3:13" ht="27" customHeight="1">
      <c r="C107" s="97"/>
      <c r="D107" s="97"/>
      <c r="E107" s="97"/>
      <c r="F107" s="101"/>
      <c r="G107" s="97"/>
      <c r="H107" s="97"/>
      <c r="I107" s="97"/>
      <c r="K107" s="97"/>
      <c r="L107" s="97"/>
      <c r="M107" s="97"/>
    </row>
    <row r="108" spans="3:13" ht="27" customHeight="1">
      <c r="C108" s="97"/>
      <c r="D108" s="97"/>
      <c r="E108" s="97"/>
      <c r="F108" s="101"/>
      <c r="G108" s="97"/>
      <c r="H108" s="97"/>
      <c r="I108" s="97"/>
      <c r="K108" s="97"/>
      <c r="L108" s="97"/>
      <c r="M108" s="97"/>
    </row>
    <row r="109" spans="3:13" ht="27" customHeight="1">
      <c r="C109" s="97"/>
      <c r="D109" s="97"/>
      <c r="E109" s="97"/>
      <c r="F109" s="101"/>
      <c r="G109" s="97"/>
      <c r="H109" s="97"/>
      <c r="I109" s="97"/>
      <c r="K109" s="97"/>
      <c r="L109" s="97"/>
      <c r="M109" s="97"/>
    </row>
    <row r="110" spans="3:13" ht="27" customHeight="1">
      <c r="C110" s="97"/>
      <c r="D110" s="97"/>
      <c r="E110" s="97"/>
      <c r="F110" s="101"/>
      <c r="G110" s="97"/>
      <c r="H110" s="97"/>
      <c r="I110" s="97"/>
      <c r="K110" s="97"/>
      <c r="L110" s="97"/>
      <c r="M110" s="97"/>
    </row>
    <row r="111" spans="3:13" ht="27" customHeight="1">
      <c r="C111" s="97"/>
      <c r="D111" s="97"/>
      <c r="E111" s="97"/>
      <c r="F111" s="101"/>
      <c r="G111" s="97"/>
      <c r="H111" s="97"/>
      <c r="I111" s="97"/>
      <c r="K111" s="97"/>
      <c r="L111" s="97"/>
      <c r="M111" s="97"/>
    </row>
    <row r="112" spans="3:13" ht="27" customHeight="1">
      <c r="C112" s="97"/>
      <c r="D112" s="97"/>
      <c r="E112" s="97"/>
      <c r="F112" s="101"/>
      <c r="G112" s="97"/>
      <c r="H112" s="97"/>
      <c r="I112" s="97"/>
      <c r="K112" s="97"/>
      <c r="L112" s="97"/>
      <c r="M112" s="97"/>
    </row>
    <row r="113" spans="3:13" ht="27" customHeight="1">
      <c r="C113" s="97"/>
      <c r="D113" s="97"/>
      <c r="E113" s="97"/>
      <c r="F113" s="101"/>
      <c r="G113" s="97"/>
      <c r="H113" s="97"/>
      <c r="I113" s="97"/>
      <c r="K113" s="97"/>
      <c r="L113" s="97"/>
      <c r="M113" s="97"/>
    </row>
    <row r="114" spans="3:13" ht="27" customHeight="1">
      <c r="C114" s="97"/>
      <c r="D114" s="97"/>
      <c r="E114" s="97"/>
      <c r="F114" s="101"/>
      <c r="G114" s="97"/>
      <c r="H114" s="97"/>
      <c r="I114" s="97"/>
      <c r="K114" s="97"/>
      <c r="L114" s="97"/>
      <c r="M114" s="97"/>
    </row>
    <row r="115" spans="3:13" ht="27" customHeight="1">
      <c r="C115" s="97"/>
      <c r="D115" s="97"/>
      <c r="E115" s="97"/>
      <c r="F115" s="101"/>
      <c r="G115" s="97"/>
      <c r="H115" s="97"/>
      <c r="I115" s="97"/>
      <c r="K115" s="97"/>
      <c r="L115" s="97"/>
      <c r="M115" s="97"/>
    </row>
    <row r="116" spans="3:13" ht="27" customHeight="1">
      <c r="C116" s="97"/>
      <c r="D116" s="97"/>
      <c r="E116" s="97"/>
      <c r="F116" s="101"/>
      <c r="G116" s="97"/>
      <c r="H116" s="97"/>
      <c r="I116" s="97"/>
      <c r="K116" s="97"/>
      <c r="L116" s="97"/>
      <c r="M116" s="97"/>
    </row>
    <row r="117" spans="3:13" ht="27" customHeight="1">
      <c r="C117" s="97"/>
      <c r="D117" s="97"/>
      <c r="E117" s="97"/>
      <c r="F117" s="101"/>
      <c r="G117" s="97"/>
      <c r="H117" s="97"/>
      <c r="I117" s="97"/>
      <c r="K117" s="97"/>
      <c r="L117" s="97"/>
      <c r="M117" s="97"/>
    </row>
    <row r="118" spans="3:13" ht="27" customHeight="1">
      <c r="C118" s="97"/>
      <c r="D118" s="97"/>
      <c r="E118" s="97"/>
      <c r="F118" s="101"/>
      <c r="G118" s="97"/>
      <c r="H118" s="97"/>
      <c r="I118" s="97"/>
      <c r="K118" s="97"/>
      <c r="L118" s="97"/>
      <c r="M118" s="97"/>
    </row>
    <row r="119" spans="3:13" ht="27" customHeight="1">
      <c r="C119" s="97"/>
      <c r="D119" s="97"/>
      <c r="E119" s="97"/>
      <c r="F119" s="101"/>
      <c r="G119" s="97"/>
      <c r="H119" s="97"/>
      <c r="I119" s="97"/>
      <c r="K119" s="97"/>
      <c r="L119" s="97"/>
      <c r="M119" s="97"/>
    </row>
    <row r="120" spans="3:13" ht="27" customHeight="1">
      <c r="C120" s="97"/>
      <c r="D120" s="97"/>
      <c r="E120" s="97"/>
      <c r="F120" s="101"/>
      <c r="G120" s="97"/>
      <c r="H120" s="97"/>
      <c r="I120" s="97"/>
      <c r="K120" s="97"/>
      <c r="L120" s="97"/>
      <c r="M120" s="97"/>
    </row>
    <row r="121" spans="3:13" ht="27" customHeight="1">
      <c r="C121" s="97"/>
      <c r="D121" s="97"/>
      <c r="E121" s="97"/>
      <c r="F121" s="101"/>
      <c r="G121" s="97"/>
      <c r="H121" s="97"/>
      <c r="I121" s="97"/>
      <c r="K121" s="97"/>
      <c r="L121" s="97"/>
      <c r="M121" s="97"/>
    </row>
    <row r="122" spans="3:13" ht="27" customHeight="1">
      <c r="C122" s="97"/>
      <c r="D122" s="97"/>
      <c r="E122" s="97"/>
      <c r="F122" s="101"/>
      <c r="G122" s="97"/>
      <c r="H122" s="97"/>
      <c r="I122" s="97"/>
      <c r="K122" s="97"/>
      <c r="L122" s="97"/>
      <c r="M122" s="97"/>
    </row>
    <row r="123" spans="3:13" ht="27" customHeight="1">
      <c r="C123" s="97"/>
      <c r="D123" s="97"/>
      <c r="E123" s="97"/>
      <c r="F123" s="101"/>
      <c r="G123" s="97"/>
      <c r="H123" s="97"/>
      <c r="I123" s="97"/>
      <c r="K123" s="97"/>
      <c r="L123" s="97"/>
      <c r="M123" s="97"/>
    </row>
    <row r="124" spans="3:13" ht="27" customHeight="1">
      <c r="C124" s="97"/>
      <c r="D124" s="97"/>
      <c r="E124" s="97"/>
      <c r="F124" s="101"/>
      <c r="G124" s="97"/>
      <c r="H124" s="97"/>
      <c r="I124" s="97"/>
      <c r="K124" s="97"/>
      <c r="L124" s="97"/>
      <c r="M124" s="97"/>
    </row>
    <row r="125" spans="3:13" ht="27" customHeight="1">
      <c r="C125" s="97"/>
      <c r="D125" s="97"/>
      <c r="E125" s="97"/>
      <c r="F125" s="101"/>
      <c r="G125" s="97"/>
      <c r="H125" s="97"/>
      <c r="I125" s="97"/>
      <c r="K125" s="97"/>
      <c r="L125" s="97"/>
      <c r="M125" s="97"/>
    </row>
    <row r="126" spans="3:13" ht="27" customHeight="1">
      <c r="C126" s="97"/>
      <c r="D126" s="97"/>
      <c r="E126" s="97"/>
      <c r="F126" s="101"/>
      <c r="G126" s="97"/>
      <c r="H126" s="97"/>
      <c r="I126" s="97"/>
      <c r="K126" s="97"/>
      <c r="L126" s="97"/>
      <c r="M126" s="97"/>
    </row>
    <row r="127" spans="3:13" ht="27" customHeight="1">
      <c r="C127" s="97"/>
      <c r="D127" s="97"/>
      <c r="E127" s="97"/>
      <c r="F127" s="101"/>
      <c r="G127" s="97"/>
      <c r="H127" s="97"/>
      <c r="I127" s="97"/>
      <c r="K127" s="97"/>
      <c r="L127" s="97"/>
      <c r="M127" s="97"/>
    </row>
  </sheetData>
  <mergeCells count="11">
    <mergeCell ref="B1:K1"/>
    <mergeCell ref="B2:K2"/>
    <mergeCell ref="B3:K3"/>
    <mergeCell ref="E4:I4"/>
    <mergeCell ref="B27:J27"/>
    <mergeCell ref="E5:F5"/>
    <mergeCell ref="G5:H5"/>
    <mergeCell ref="E14:I14"/>
    <mergeCell ref="E19:H19"/>
    <mergeCell ref="E20:H20"/>
    <mergeCell ref="E21:I21"/>
  </mergeCells>
  <phoneticPr fontId="0" type="noConversion"/>
  <pageMargins left="0.5" right="0" top="0.39" bottom="0.17" header="0.25" footer="0.511811023622047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55"/>
  <sheetViews>
    <sheetView workbookViewId="0">
      <selection activeCell="B4" sqref="B4"/>
    </sheetView>
  </sheetViews>
  <sheetFormatPr defaultRowHeight="21"/>
  <cols>
    <col min="1" max="6" width="9.140625" style="21"/>
    <col min="7" max="7" width="11.5703125" style="21" bestFit="1" customWidth="1"/>
    <col min="8" max="8" width="2.5703125" style="21" customWidth="1"/>
    <col min="9" max="9" width="15.28515625" style="21" customWidth="1"/>
    <col min="10" max="16384" width="9.140625" style="21"/>
  </cols>
  <sheetData>
    <row r="2" spans="1:10" s="105" customFormat="1" ht="26.25">
      <c r="A2" s="105" t="s">
        <v>415</v>
      </c>
    </row>
    <row r="3" spans="1:10" s="106" customFormat="1" ht="26.25">
      <c r="D3" s="106" t="s">
        <v>416</v>
      </c>
    </row>
    <row r="4" spans="1:10" s="106" customFormat="1" ht="26.25">
      <c r="D4" s="106" t="s">
        <v>417</v>
      </c>
      <c r="I4" s="76"/>
    </row>
    <row r="5" spans="1:10" s="1" customFormat="1" ht="39.75" customHeight="1">
      <c r="E5" s="271" t="s">
        <v>66</v>
      </c>
      <c r="F5" s="271"/>
      <c r="I5" s="76"/>
    </row>
    <row r="6" spans="1:10" s="1" customFormat="1" ht="23.25">
      <c r="A6" s="2" t="s">
        <v>384</v>
      </c>
      <c r="I6" s="108">
        <f>'หมายเหตุ 1'!K20</f>
        <v>20470300</v>
      </c>
      <c r="J6" s="1" t="s">
        <v>6</v>
      </c>
    </row>
    <row r="7" spans="1:10" s="1" customFormat="1" ht="41.25" customHeight="1">
      <c r="A7" s="2" t="s">
        <v>385</v>
      </c>
      <c r="I7" s="3">
        <f>'หมายเหตุ 2'!H19</f>
        <v>18007436.120000001</v>
      </c>
    </row>
    <row r="8" spans="1:10" s="1" customFormat="1" ht="24" customHeight="1">
      <c r="A8" s="2" t="s">
        <v>2</v>
      </c>
      <c r="I8" s="3">
        <v>0</v>
      </c>
    </row>
    <row r="9" spans="1:10" s="1" customFormat="1" ht="23.25">
      <c r="A9" s="2" t="s">
        <v>402</v>
      </c>
      <c r="G9" s="3">
        <v>12186</v>
      </c>
    </row>
    <row r="10" spans="1:10" s="1" customFormat="1" ht="23.25">
      <c r="A10" s="2" t="s">
        <v>403</v>
      </c>
      <c r="G10" s="3">
        <v>26434.52</v>
      </c>
    </row>
    <row r="11" spans="1:10" s="1" customFormat="1" ht="23.25">
      <c r="A11" s="2" t="s">
        <v>404</v>
      </c>
      <c r="G11" s="109">
        <v>0</v>
      </c>
      <c r="I11" s="112">
        <f>+G9+G10+G11</f>
        <v>38620.520000000004</v>
      </c>
    </row>
    <row r="12" spans="1:10" s="1" customFormat="1" ht="23.25">
      <c r="A12" s="2" t="s">
        <v>405</v>
      </c>
      <c r="G12" s="98"/>
      <c r="I12" s="3">
        <v>8688</v>
      </c>
    </row>
    <row r="13" spans="1:10" s="1" customFormat="1" ht="23.25">
      <c r="A13" s="2" t="s">
        <v>406</v>
      </c>
      <c r="G13" s="98"/>
      <c r="I13" s="3">
        <v>0</v>
      </c>
    </row>
    <row r="14" spans="1:10" s="1" customFormat="1" ht="23.25">
      <c r="A14" s="2" t="s">
        <v>72</v>
      </c>
      <c r="I14" s="76">
        <v>0</v>
      </c>
    </row>
    <row r="15" spans="1:10" s="1" customFormat="1" ht="24" thickBot="1">
      <c r="I15" s="110">
        <f>SUM(I7:I14)</f>
        <v>18054744.640000001</v>
      </c>
      <c r="J15" s="1" t="s">
        <v>6</v>
      </c>
    </row>
    <row r="16" spans="1:10" s="1" customFormat="1" ht="8.25" customHeight="1" thickTop="1">
      <c r="I16" s="111"/>
    </row>
    <row r="17" spans="1:34" s="1" customFormat="1" ht="7.5" customHeight="1"/>
    <row r="18" spans="1:34" s="1" customFormat="1" ht="26.25">
      <c r="E18" s="107" t="s">
        <v>67</v>
      </c>
    </row>
    <row r="19" spans="1:34" s="1" customFormat="1" ht="23.25">
      <c r="A19" s="2" t="s">
        <v>73</v>
      </c>
      <c r="I19" s="108">
        <f>+I6</f>
        <v>20470300</v>
      </c>
      <c r="J19" s="1" t="s">
        <v>6</v>
      </c>
    </row>
    <row r="20" spans="1:34" s="1" customFormat="1" ht="41.25" customHeight="1">
      <c r="A20" s="2" t="s">
        <v>407</v>
      </c>
      <c r="I20" s="3">
        <v>0</v>
      </c>
    </row>
    <row r="21" spans="1:34" s="1" customFormat="1" ht="21.75" customHeight="1">
      <c r="A21" s="2" t="s">
        <v>347</v>
      </c>
      <c r="I21" s="3">
        <v>8688</v>
      </c>
    </row>
    <row r="22" spans="1:34" s="1" customFormat="1" ht="21.75" customHeight="1">
      <c r="A22" s="2" t="s">
        <v>408</v>
      </c>
      <c r="I22" s="3">
        <v>219400</v>
      </c>
    </row>
    <row r="23" spans="1:34" s="1" customFormat="1" ht="21.75" customHeight="1">
      <c r="A23" s="2" t="s">
        <v>409</v>
      </c>
      <c r="I23" s="3">
        <v>1834923</v>
      </c>
    </row>
    <row r="24" spans="1:34" s="1" customFormat="1" ht="21.75" customHeight="1">
      <c r="A24" s="2" t="s">
        <v>410</v>
      </c>
      <c r="I24" s="3">
        <v>196400</v>
      </c>
    </row>
    <row r="25" spans="1:34" s="1" customFormat="1" ht="21.75" customHeight="1">
      <c r="A25" s="2" t="s">
        <v>411</v>
      </c>
      <c r="I25" s="3">
        <v>894000</v>
      </c>
    </row>
    <row r="26" spans="1:34" s="1" customFormat="1" ht="23.25">
      <c r="A26" s="2" t="s">
        <v>412</v>
      </c>
      <c r="I26" s="112">
        <f>'หมายเหตุ 7'!G16</f>
        <v>613035.57999999996</v>
      </c>
    </row>
    <row r="27" spans="1:34" s="1" customFormat="1" ht="23.25">
      <c r="A27" s="113" t="s">
        <v>110</v>
      </c>
      <c r="B27" s="114"/>
      <c r="C27" s="114"/>
      <c r="D27" s="115"/>
      <c r="E27" s="115"/>
      <c r="I27" s="112">
        <v>5820508.6100000003</v>
      </c>
    </row>
    <row r="28" spans="1:34" s="1" customFormat="1" ht="23.25">
      <c r="A28" s="116" t="s">
        <v>84</v>
      </c>
      <c r="B28" s="115"/>
      <c r="C28" s="115"/>
      <c r="D28" s="115"/>
      <c r="E28" s="115"/>
      <c r="I28" s="112">
        <f>+งบแสดงฐานะการเงิน!K21</f>
        <v>8467789.4500000011</v>
      </c>
    </row>
    <row r="29" spans="1:34" s="1" customFormat="1" ht="24" thickBot="1">
      <c r="A29" s="2"/>
      <c r="I29" s="110">
        <f>SUM(I20:I28)</f>
        <v>18054744.640000001</v>
      </c>
      <c r="J29" s="1" t="s">
        <v>6</v>
      </c>
    </row>
    <row r="30" spans="1:34" s="1" customFormat="1" ht="24" thickTop="1"/>
    <row r="31" spans="1:34" ht="23.25" customHeight="1">
      <c r="A31" s="36" t="s">
        <v>414</v>
      </c>
      <c r="B31" s="36"/>
      <c r="C31" s="36"/>
      <c r="D31" s="38"/>
      <c r="E31" s="118"/>
      <c r="F31" s="38"/>
      <c r="G31" s="38"/>
      <c r="H31" s="36"/>
      <c r="I31" s="36"/>
      <c r="J31" s="91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s="36" customFormat="1" ht="23.25" customHeight="1">
      <c r="A32" s="36" t="s">
        <v>418</v>
      </c>
      <c r="D32" s="38"/>
      <c r="E32" s="118"/>
      <c r="F32" s="38"/>
      <c r="G32" s="38"/>
    </row>
    <row r="33" spans="1:1" s="36" customFormat="1">
      <c r="A33" s="36" t="s">
        <v>413</v>
      </c>
    </row>
    <row r="34" spans="1:1" s="1" customFormat="1" ht="23.25"/>
    <row r="35" spans="1:1" s="1" customFormat="1" ht="23.25"/>
    <row r="36" spans="1:1" s="1" customFormat="1" ht="23.25"/>
    <row r="37" spans="1:1" s="1" customFormat="1" ht="23.25"/>
    <row r="38" spans="1:1" s="1" customFormat="1" ht="23.25"/>
    <row r="39" spans="1:1" s="1" customFormat="1" ht="23.25"/>
    <row r="40" spans="1:1" s="1" customFormat="1" ht="23.25"/>
    <row r="41" spans="1:1" s="1" customFormat="1" ht="23.25"/>
    <row r="42" spans="1:1" s="1" customFormat="1" ht="23.25"/>
    <row r="43" spans="1:1" s="1" customFormat="1" ht="23.25"/>
    <row r="44" spans="1:1" s="1" customFormat="1" ht="23.25"/>
    <row r="45" spans="1:1" s="1" customFormat="1" ht="23.25"/>
    <row r="46" spans="1:1" s="1" customFormat="1" ht="23.25"/>
    <row r="47" spans="1:1" s="1" customFormat="1" ht="23.25"/>
    <row r="48" spans="1:1" s="1" customFormat="1" ht="23.25"/>
    <row r="49" s="1" customFormat="1" ht="23.25"/>
    <row r="50" s="1" customFormat="1" ht="23.25"/>
    <row r="51" s="1" customFormat="1" ht="23.25"/>
    <row r="52" s="1" customFormat="1" ht="23.25"/>
    <row r="53" s="1" customFormat="1" ht="23.25"/>
    <row r="54" s="1" customFormat="1" ht="23.25"/>
    <row r="55" s="1" customFormat="1" ht="23.25"/>
  </sheetData>
  <mergeCells count="1">
    <mergeCell ref="E5:F5"/>
  </mergeCells>
  <phoneticPr fontId="0" type="noConversion"/>
  <pageMargins left="1.1811023622047245" right="0.35433070866141736" top="0.78740157480314965" bottom="0.27559055118110237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140"/>
  <sheetViews>
    <sheetView workbookViewId="0">
      <selection activeCell="A12" sqref="A12"/>
    </sheetView>
  </sheetViews>
  <sheetFormatPr defaultColWidth="10" defaultRowHeight="18.75" customHeight="1"/>
  <cols>
    <col min="1" max="1" width="63" style="2" customWidth="1"/>
    <col min="2" max="2" width="7.7109375" style="2" customWidth="1"/>
    <col min="3" max="3" width="10.42578125" style="2" customWidth="1"/>
    <col min="4" max="4" width="3.28515625" style="104" customWidth="1"/>
    <col min="5" max="5" width="10.42578125" style="2" customWidth="1"/>
    <col min="6" max="6" width="3.28515625" style="2" customWidth="1"/>
    <col min="7" max="7" width="0.85546875" style="2" customWidth="1"/>
    <col min="8" max="8" width="1.28515625" style="97" hidden="1" customWidth="1"/>
    <col min="9" max="9" width="14.85546875" style="2" hidden="1" customWidth="1"/>
    <col min="10" max="10" width="4.28515625" style="2" hidden="1" customWidth="1"/>
    <col min="11" max="11" width="10" style="2" hidden="1" customWidth="1"/>
    <col min="12" max="12" width="1.28515625" style="2" hidden="1" customWidth="1"/>
    <col min="13" max="13" width="10" style="2" hidden="1" customWidth="1"/>
    <col min="14" max="14" width="1.28515625" style="2" customWidth="1"/>
    <col min="15" max="16384" width="10" style="2"/>
  </cols>
  <sheetData>
    <row r="1" spans="1:11" ht="24" customHeight="1"/>
    <row r="2" spans="1:11" ht="24" customHeight="1">
      <c r="A2" s="273" t="s">
        <v>249</v>
      </c>
      <c r="B2" s="273"/>
      <c r="C2" s="273"/>
      <c r="D2" s="273"/>
      <c r="E2" s="273"/>
      <c r="F2" s="273"/>
      <c r="G2" s="225"/>
      <c r="H2" s="226"/>
      <c r="I2" s="225"/>
    </row>
    <row r="3" spans="1:11" s="119" customFormat="1" ht="24" customHeight="1">
      <c r="A3" s="306" t="s">
        <v>419</v>
      </c>
      <c r="B3" s="306"/>
      <c r="C3" s="306"/>
      <c r="D3" s="306"/>
      <c r="E3" s="306"/>
      <c r="F3" s="306"/>
      <c r="G3" s="227"/>
      <c r="H3" s="71"/>
      <c r="I3" s="227"/>
    </row>
    <row r="4" spans="1:11" s="119" customFormat="1" ht="24" customHeight="1">
      <c r="A4" s="259" t="s">
        <v>420</v>
      </c>
      <c r="B4" s="259"/>
      <c r="C4" s="259"/>
      <c r="D4" s="259"/>
      <c r="E4" s="259"/>
      <c r="F4" s="259"/>
      <c r="G4" s="227"/>
      <c r="H4" s="71"/>
      <c r="I4" s="227"/>
    </row>
    <row r="5" spans="1:11" ht="6.75" customHeight="1">
      <c r="A5" s="260"/>
      <c r="B5" s="260"/>
      <c r="C5" s="260"/>
      <c r="D5" s="260"/>
      <c r="E5" s="260"/>
      <c r="F5" s="260"/>
      <c r="G5" s="225"/>
      <c r="H5" s="226"/>
      <c r="I5" s="225"/>
    </row>
    <row r="6" spans="1:11" s="21" customFormat="1" ht="21">
      <c r="A6" s="224" t="s">
        <v>8</v>
      </c>
      <c r="B6" s="224" t="s">
        <v>130</v>
      </c>
      <c r="C6" s="307" t="s">
        <v>131</v>
      </c>
      <c r="D6" s="308"/>
      <c r="E6" s="307" t="s">
        <v>132</v>
      </c>
      <c r="F6" s="308"/>
      <c r="H6" s="36"/>
    </row>
    <row r="7" spans="1:11" ht="30" customHeight="1">
      <c r="A7" s="43" t="s">
        <v>133</v>
      </c>
      <c r="B7" s="148" t="s">
        <v>134</v>
      </c>
      <c r="C7" s="302">
        <v>0</v>
      </c>
      <c r="D7" s="303"/>
      <c r="E7" s="304"/>
      <c r="F7" s="305"/>
    </row>
    <row r="8" spans="1:11" ht="24" customHeight="1">
      <c r="A8" s="43" t="s">
        <v>108</v>
      </c>
      <c r="B8" s="228" t="s">
        <v>135</v>
      </c>
      <c r="C8" s="302">
        <f>[1]งบทดลอง!$C$7:$D$7-'[2]มาตรฐาน 1'!G16</f>
        <v>0</v>
      </c>
      <c r="D8" s="303"/>
      <c r="E8" s="229"/>
      <c r="F8" s="230"/>
      <c r="G8" s="231"/>
    </row>
    <row r="9" spans="1:11" ht="24" customHeight="1">
      <c r="A9" s="134" t="s">
        <v>421</v>
      </c>
      <c r="B9" s="228" t="s">
        <v>136</v>
      </c>
      <c r="C9" s="302">
        <v>95950.23</v>
      </c>
      <c r="D9" s="303"/>
      <c r="E9" s="235"/>
      <c r="F9" s="236"/>
      <c r="G9" s="232"/>
      <c r="H9" s="233"/>
      <c r="I9" s="237"/>
      <c r="J9" s="233"/>
      <c r="K9" s="234"/>
    </row>
    <row r="10" spans="1:11" ht="24" customHeight="1">
      <c r="A10" s="134" t="s">
        <v>438</v>
      </c>
      <c r="B10" s="228" t="s">
        <v>136</v>
      </c>
      <c r="C10" s="302">
        <v>4233.41</v>
      </c>
      <c r="D10" s="303"/>
      <c r="E10" s="235"/>
      <c r="F10" s="236"/>
      <c r="G10" s="232"/>
      <c r="H10" s="233"/>
      <c r="I10" s="237"/>
      <c r="J10" s="233"/>
      <c r="K10" s="234"/>
    </row>
    <row r="11" spans="1:11" ht="24" customHeight="1">
      <c r="A11" s="134" t="s">
        <v>422</v>
      </c>
      <c r="B11" s="228" t="s">
        <v>136</v>
      </c>
      <c r="C11" s="309">
        <v>11660081.279999999</v>
      </c>
      <c r="D11" s="310"/>
      <c r="E11" s="235"/>
      <c r="F11" s="236"/>
      <c r="G11" s="232"/>
      <c r="H11" s="233"/>
      <c r="I11" s="237"/>
      <c r="J11" s="233"/>
      <c r="K11" s="234"/>
    </row>
    <row r="12" spans="1:11" ht="24" customHeight="1">
      <c r="A12" s="134" t="s">
        <v>423</v>
      </c>
      <c r="B12" s="228" t="s">
        <v>425</v>
      </c>
      <c r="C12" s="302">
        <v>5000000</v>
      </c>
      <c r="D12" s="303"/>
      <c r="E12" s="235"/>
      <c r="F12" s="236"/>
      <c r="G12" s="232"/>
      <c r="H12" s="233"/>
      <c r="I12" s="237"/>
      <c r="J12" s="233"/>
      <c r="K12" s="234"/>
    </row>
    <row r="13" spans="1:11" ht="24" customHeight="1">
      <c r="A13" s="134" t="s">
        <v>426</v>
      </c>
      <c r="B13" s="228" t="s">
        <v>137</v>
      </c>
      <c r="C13" s="302">
        <v>0</v>
      </c>
      <c r="D13" s="303"/>
      <c r="E13" s="235"/>
      <c r="F13" s="236"/>
      <c r="G13" s="232"/>
      <c r="H13" s="233"/>
      <c r="I13" s="237"/>
      <c r="J13" s="233"/>
      <c r="K13" s="234"/>
    </row>
    <row r="14" spans="1:11" ht="24" customHeight="1">
      <c r="A14" s="134" t="s">
        <v>424</v>
      </c>
      <c r="B14" s="228" t="s">
        <v>137</v>
      </c>
      <c r="C14" s="302">
        <v>0</v>
      </c>
      <c r="D14" s="303"/>
      <c r="E14" s="235"/>
      <c r="F14" s="236"/>
      <c r="G14" s="232"/>
      <c r="H14" s="233"/>
      <c r="I14" s="237"/>
      <c r="J14" s="233"/>
      <c r="K14" s="234"/>
    </row>
    <row r="15" spans="1:11" ht="24" customHeight="1">
      <c r="A15" s="134" t="s">
        <v>427</v>
      </c>
      <c r="B15" s="228" t="s">
        <v>136</v>
      </c>
      <c r="C15" s="302">
        <v>207688.92</v>
      </c>
      <c r="D15" s="303"/>
      <c r="E15" s="235"/>
      <c r="F15" s="236"/>
      <c r="G15" s="232"/>
      <c r="H15" s="233"/>
      <c r="I15" s="237"/>
      <c r="J15" s="233"/>
      <c r="K15" s="234"/>
    </row>
    <row r="16" spans="1:11" ht="24" customHeight="1">
      <c r="A16" s="134" t="s">
        <v>428</v>
      </c>
      <c r="B16" s="228" t="s">
        <v>425</v>
      </c>
      <c r="C16" s="302">
        <v>1039482.28</v>
      </c>
      <c r="D16" s="303"/>
      <c r="E16" s="235"/>
      <c r="F16" s="236"/>
      <c r="G16" s="232"/>
      <c r="H16" s="233"/>
      <c r="I16" s="237"/>
      <c r="J16" s="233"/>
      <c r="K16" s="234"/>
    </row>
    <row r="17" spans="1:38" ht="24" customHeight="1">
      <c r="A17" s="43" t="s">
        <v>429</v>
      </c>
      <c r="B17" s="228" t="s">
        <v>430</v>
      </c>
      <c r="C17" s="302">
        <v>12186</v>
      </c>
      <c r="D17" s="303"/>
      <c r="E17" s="302"/>
      <c r="F17" s="303"/>
      <c r="G17" s="238"/>
      <c r="H17" s="239"/>
      <c r="I17" s="239"/>
      <c r="J17" s="239"/>
      <c r="K17" s="239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240"/>
      <c r="Y17" s="241"/>
      <c r="Z17" s="113"/>
      <c r="AA17" s="113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</row>
    <row r="18" spans="1:38" ht="24" customHeight="1">
      <c r="A18" s="43" t="s">
        <v>431</v>
      </c>
      <c r="B18" s="228" t="s">
        <v>435</v>
      </c>
      <c r="C18" s="302">
        <v>26434.52</v>
      </c>
      <c r="D18" s="303"/>
      <c r="E18" s="302"/>
      <c r="F18" s="303"/>
      <c r="G18" s="238"/>
      <c r="H18" s="239"/>
      <c r="I18" s="239"/>
      <c r="J18" s="239"/>
      <c r="K18" s="239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240"/>
      <c r="Y18" s="241"/>
      <c r="Z18" s="113"/>
      <c r="AA18" s="113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</row>
    <row r="19" spans="1:38" ht="24" customHeight="1">
      <c r="A19" s="43" t="s">
        <v>432</v>
      </c>
      <c r="B19" s="228" t="s">
        <v>436</v>
      </c>
      <c r="C19" s="302">
        <v>0</v>
      </c>
      <c r="D19" s="303"/>
      <c r="E19" s="302"/>
      <c r="F19" s="303"/>
      <c r="G19" s="238"/>
      <c r="H19" s="239"/>
      <c r="I19" s="239"/>
      <c r="J19" s="239"/>
      <c r="K19" s="239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240"/>
      <c r="Y19" s="241"/>
      <c r="Z19" s="113"/>
      <c r="AA19" s="113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</row>
    <row r="20" spans="1:38" ht="24" customHeight="1">
      <c r="A20" s="43" t="s">
        <v>433</v>
      </c>
      <c r="B20" s="228" t="s">
        <v>138</v>
      </c>
      <c r="C20" s="302">
        <v>8688</v>
      </c>
      <c r="D20" s="303"/>
      <c r="E20" s="302"/>
      <c r="F20" s="303"/>
      <c r="G20" s="238"/>
      <c r="H20" s="239"/>
      <c r="I20" s="239"/>
      <c r="J20" s="239"/>
      <c r="K20" s="239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240"/>
      <c r="Y20" s="241"/>
      <c r="Z20" s="113"/>
      <c r="AA20" s="113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</row>
    <row r="21" spans="1:38" ht="24" customHeight="1">
      <c r="A21" s="43" t="s">
        <v>434</v>
      </c>
      <c r="B21" s="228" t="s">
        <v>139</v>
      </c>
      <c r="C21" s="302">
        <v>0</v>
      </c>
      <c r="D21" s="303"/>
      <c r="E21" s="302"/>
      <c r="F21" s="303"/>
      <c r="G21" s="238"/>
      <c r="H21" s="239"/>
      <c r="I21" s="239"/>
      <c r="J21" s="239"/>
      <c r="K21" s="239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240"/>
      <c r="Y21" s="241"/>
      <c r="Z21" s="113"/>
      <c r="AA21" s="113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</row>
    <row r="22" spans="1:38" ht="24" customHeight="1">
      <c r="A22" s="243" t="s">
        <v>442</v>
      </c>
      <c r="B22" s="244">
        <v>210200</v>
      </c>
      <c r="C22" s="235"/>
      <c r="D22" s="236"/>
      <c r="E22" s="302">
        <v>8688</v>
      </c>
      <c r="F22" s="303"/>
      <c r="G22" s="242"/>
      <c r="H22" s="245"/>
      <c r="I22" s="245"/>
      <c r="J22" s="246"/>
      <c r="K22" s="246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113"/>
      <c r="Y22" s="113"/>
      <c r="Z22" s="113"/>
      <c r="AA22" s="113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</row>
    <row r="23" spans="1:38" ht="24" customHeight="1">
      <c r="A23" s="243" t="s">
        <v>443</v>
      </c>
      <c r="B23" s="244">
        <v>210300</v>
      </c>
      <c r="C23" s="235"/>
      <c r="D23" s="236"/>
      <c r="E23" s="302">
        <v>219400</v>
      </c>
      <c r="F23" s="303"/>
      <c r="G23" s="242"/>
      <c r="H23" s="245"/>
      <c r="I23" s="245"/>
      <c r="J23" s="246"/>
      <c r="K23" s="246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113"/>
      <c r="Y23" s="113"/>
      <c r="Z23" s="113"/>
      <c r="AA23" s="113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</row>
    <row r="24" spans="1:38" ht="24" customHeight="1">
      <c r="A24" s="243" t="s">
        <v>444</v>
      </c>
      <c r="B24" s="228" t="s">
        <v>437</v>
      </c>
      <c r="C24" s="302"/>
      <c r="D24" s="303"/>
      <c r="E24" s="302">
        <v>1834923</v>
      </c>
      <c r="F24" s="303"/>
      <c r="G24" s="242"/>
      <c r="H24" s="245"/>
      <c r="I24" s="245"/>
      <c r="J24" s="246"/>
      <c r="K24" s="246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113"/>
      <c r="Y24" s="113"/>
      <c r="Z24" s="113"/>
      <c r="AA24" s="113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</row>
    <row r="25" spans="1:38" ht="24" customHeight="1">
      <c r="A25" s="243" t="s">
        <v>445</v>
      </c>
      <c r="B25" s="228">
        <v>210402</v>
      </c>
      <c r="C25" s="235"/>
      <c r="D25" s="236"/>
      <c r="E25" s="302">
        <v>196400</v>
      </c>
      <c r="F25" s="303"/>
      <c r="G25" s="242"/>
      <c r="H25" s="245"/>
      <c r="I25" s="245"/>
      <c r="J25" s="246"/>
      <c r="K25" s="246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113"/>
      <c r="Y25" s="113"/>
      <c r="Z25" s="113"/>
      <c r="AA25" s="113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</row>
    <row r="26" spans="1:38" ht="24" customHeight="1">
      <c r="A26" s="243" t="s">
        <v>446</v>
      </c>
      <c r="B26" s="247">
        <v>210500</v>
      </c>
      <c r="C26" s="235"/>
      <c r="D26" s="236"/>
      <c r="E26" s="302">
        <v>894000</v>
      </c>
      <c r="F26" s="303"/>
      <c r="G26" s="242"/>
      <c r="H26" s="245"/>
      <c r="I26" s="245"/>
      <c r="J26" s="246"/>
      <c r="K26" s="246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113"/>
      <c r="Y26" s="113"/>
      <c r="Z26" s="113"/>
      <c r="AA26" s="113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</row>
    <row r="27" spans="1:38" ht="24" customHeight="1">
      <c r="A27" s="43" t="s">
        <v>447</v>
      </c>
      <c r="B27" s="148" t="s">
        <v>140</v>
      </c>
      <c r="C27" s="302"/>
      <c r="D27" s="303"/>
      <c r="E27" s="302">
        <v>8467789.4499999993</v>
      </c>
      <c r="F27" s="303"/>
      <c r="G27" s="242"/>
      <c r="H27" s="245"/>
      <c r="I27" s="245"/>
      <c r="J27" s="246"/>
      <c r="K27" s="246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113"/>
      <c r="Y27" s="113"/>
      <c r="Z27" s="113"/>
      <c r="AA27" s="113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</row>
    <row r="28" spans="1:38" ht="24" customHeight="1">
      <c r="A28" s="43" t="s">
        <v>448</v>
      </c>
      <c r="B28" s="148" t="s">
        <v>141</v>
      </c>
      <c r="C28" s="302"/>
      <c r="D28" s="303"/>
      <c r="E28" s="302">
        <v>613035.57999999996</v>
      </c>
      <c r="F28" s="303"/>
      <c r="G28" s="248"/>
      <c r="H28" s="249"/>
      <c r="I28" s="249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113"/>
      <c r="Y28" s="113"/>
      <c r="Z28" s="113"/>
      <c r="AA28" s="113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</row>
    <row r="29" spans="1:38" ht="24" customHeight="1">
      <c r="A29" s="250" t="s">
        <v>449</v>
      </c>
      <c r="B29" s="149" t="s">
        <v>142</v>
      </c>
      <c r="C29" s="251"/>
      <c r="D29" s="236"/>
      <c r="E29" s="302">
        <v>5820508.6100000003</v>
      </c>
      <c r="F29" s="303"/>
      <c r="G29" s="248"/>
      <c r="H29" s="249"/>
      <c r="I29" s="249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</row>
    <row r="30" spans="1:38" ht="24" customHeight="1" thickBot="1">
      <c r="B30" s="122"/>
      <c r="C30" s="313">
        <f>SUM(C7:C29)</f>
        <v>18054744.640000001</v>
      </c>
      <c r="D30" s="314"/>
      <c r="E30" s="315">
        <f>SUM(E7:E29)</f>
        <v>18054744.640000001</v>
      </c>
      <c r="F30" s="316"/>
      <c r="G30" s="248"/>
      <c r="H30" s="249"/>
      <c r="I30" s="252">
        <f>+C30-E30</f>
        <v>0</v>
      </c>
      <c r="J30" s="100">
        <f>C30-E30</f>
        <v>0</v>
      </c>
      <c r="K30" s="312">
        <f>C30-E30</f>
        <v>0</v>
      </c>
      <c r="L30" s="312"/>
      <c r="M30" s="97"/>
      <c r="N30" s="97"/>
      <c r="O30" s="312">
        <f>C30-E30</f>
        <v>0</v>
      </c>
      <c r="P30" s="312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</row>
    <row r="31" spans="1:38" ht="24" customHeight="1" thickTop="1">
      <c r="B31" s="122"/>
      <c r="C31" s="253"/>
      <c r="D31" s="253"/>
      <c r="E31" s="254"/>
      <c r="F31" s="221"/>
      <c r="G31" s="248"/>
      <c r="H31" s="249"/>
      <c r="I31" s="252"/>
      <c r="J31" s="100"/>
      <c r="K31" s="255"/>
      <c r="L31" s="255"/>
      <c r="M31" s="97"/>
      <c r="N31" s="97"/>
      <c r="O31" s="255"/>
      <c r="P31" s="255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</row>
    <row r="32" spans="1:38" ht="24" customHeight="1">
      <c r="B32" s="122"/>
      <c r="C32" s="253"/>
      <c r="D32" s="253"/>
      <c r="E32" s="254"/>
      <c r="F32" s="221"/>
      <c r="G32" s="248"/>
      <c r="H32" s="249"/>
      <c r="I32" s="252"/>
      <c r="J32" s="100"/>
      <c r="K32" s="255"/>
      <c r="L32" s="255"/>
      <c r="M32" s="97"/>
      <c r="N32" s="97"/>
      <c r="O32" s="255"/>
      <c r="P32" s="255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</row>
    <row r="33" spans="1:38" ht="24" customHeight="1">
      <c r="A33" s="2" t="s">
        <v>441</v>
      </c>
      <c r="B33" s="122"/>
      <c r="C33" s="253"/>
      <c r="D33" s="253"/>
      <c r="E33" s="254"/>
      <c r="F33" s="221"/>
      <c r="G33" s="248"/>
      <c r="H33" s="249"/>
      <c r="I33" s="252"/>
      <c r="J33" s="100"/>
      <c r="K33" s="255"/>
      <c r="L33" s="255"/>
      <c r="M33" s="97"/>
      <c r="N33" s="97"/>
      <c r="O33" s="255"/>
      <c r="P33" s="255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</row>
    <row r="34" spans="1:38" ht="24" customHeight="1">
      <c r="A34" s="2" t="s">
        <v>440</v>
      </c>
      <c r="B34" s="122"/>
      <c r="C34" s="253"/>
      <c r="D34" s="253"/>
      <c r="E34" s="254"/>
      <c r="F34" s="221"/>
      <c r="G34" s="248"/>
      <c r="H34" s="249"/>
      <c r="I34" s="252"/>
      <c r="J34" s="100"/>
      <c r="K34" s="255"/>
      <c r="L34" s="255"/>
      <c r="M34" s="97"/>
      <c r="N34" s="97"/>
      <c r="O34" s="255"/>
      <c r="P34" s="255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</row>
    <row r="35" spans="1:38" ht="24" customHeight="1">
      <c r="A35" s="2" t="s">
        <v>439</v>
      </c>
      <c r="C35" s="256"/>
      <c r="D35" s="256"/>
      <c r="E35" s="257"/>
      <c r="F35" s="249"/>
      <c r="G35" s="249"/>
      <c r="H35" s="249"/>
      <c r="I35" s="256"/>
    </row>
    <row r="36" spans="1:38" ht="18.75" customHeight="1">
      <c r="D36" s="2"/>
      <c r="E36" s="112"/>
      <c r="F36" s="97"/>
      <c r="G36" s="97"/>
    </row>
    <row r="37" spans="1:38" ht="18.75" customHeight="1">
      <c r="A37" s="100"/>
      <c r="D37" s="2"/>
      <c r="F37" s="97"/>
      <c r="G37" s="97"/>
    </row>
    <row r="38" spans="1:38" ht="18.75" customHeight="1">
      <c r="C38" s="112"/>
    </row>
    <row r="39" spans="1:38" s="97" customFormat="1" ht="18.75" customHeight="1">
      <c r="A39" s="2"/>
      <c r="C39" s="98"/>
      <c r="D39" s="99"/>
      <c r="E39" s="98"/>
      <c r="F39" s="98"/>
    </row>
    <row r="40" spans="1:38" ht="18.75" customHeight="1">
      <c r="B40" s="97"/>
      <c r="C40" s="311"/>
      <c r="D40" s="311"/>
      <c r="E40" s="98"/>
      <c r="F40" s="98"/>
      <c r="G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</row>
    <row r="41" spans="1:38" ht="18.75" customHeight="1">
      <c r="B41" s="97"/>
      <c r="C41" s="98"/>
      <c r="D41" s="99"/>
      <c r="E41" s="98"/>
      <c r="F41" s="98"/>
      <c r="G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</row>
    <row r="42" spans="1:38" ht="18.75" customHeight="1">
      <c r="B42" s="97"/>
      <c r="C42" s="97"/>
      <c r="D42" s="101"/>
      <c r="E42" s="258"/>
      <c r="F42" s="97"/>
      <c r="G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</row>
    <row r="43" spans="1:38" ht="18.75" customHeight="1">
      <c r="B43" s="97"/>
      <c r="C43" s="97"/>
      <c r="D43" s="101"/>
      <c r="E43" s="97"/>
      <c r="F43" s="97"/>
      <c r="G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</row>
    <row r="44" spans="1:38" ht="18.75" customHeight="1">
      <c r="B44" s="97"/>
      <c r="C44" s="97"/>
      <c r="D44" s="101"/>
      <c r="E44" s="97"/>
      <c r="F44" s="97"/>
      <c r="G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</row>
    <row r="45" spans="1:38" ht="18.75" customHeight="1">
      <c r="B45" s="97"/>
      <c r="C45" s="97"/>
      <c r="D45" s="101"/>
      <c r="E45" s="97"/>
      <c r="F45" s="97"/>
      <c r="G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</row>
    <row r="46" spans="1:38" ht="18.75" customHeight="1">
      <c r="B46" s="97"/>
      <c r="C46" s="97"/>
      <c r="D46" s="101"/>
      <c r="E46" s="97"/>
      <c r="F46" s="97"/>
      <c r="G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</row>
    <row r="47" spans="1:38" ht="18.75" customHeight="1">
      <c r="B47" s="97"/>
      <c r="C47" s="97"/>
      <c r="D47" s="101"/>
      <c r="E47" s="97"/>
      <c r="F47" s="97"/>
      <c r="G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</row>
    <row r="48" spans="1:38" ht="18.75" customHeight="1">
      <c r="B48" s="97"/>
      <c r="C48" s="97"/>
      <c r="D48" s="101"/>
      <c r="E48" s="97"/>
      <c r="F48" s="97"/>
      <c r="G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</row>
    <row r="49" spans="2:38" ht="18.75" customHeight="1">
      <c r="B49" s="97"/>
      <c r="C49" s="97"/>
      <c r="D49" s="101"/>
      <c r="E49" s="97"/>
      <c r="F49" s="97"/>
      <c r="G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</row>
    <row r="50" spans="2:38" ht="18.75" customHeight="1">
      <c r="B50" s="97"/>
      <c r="C50" s="97"/>
      <c r="D50" s="101"/>
      <c r="E50" s="97"/>
      <c r="F50" s="97"/>
      <c r="G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</row>
    <row r="51" spans="2:38" ht="18.75" customHeight="1">
      <c r="B51" s="97"/>
      <c r="C51" s="97"/>
      <c r="D51" s="101"/>
      <c r="E51" s="97"/>
      <c r="F51" s="97"/>
      <c r="G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</row>
    <row r="52" spans="2:38" ht="18.75" customHeight="1">
      <c r="B52" s="97"/>
      <c r="C52" s="97"/>
      <c r="D52" s="101"/>
      <c r="E52" s="97"/>
      <c r="F52" s="97"/>
      <c r="G52" s="97"/>
      <c r="I52" s="97"/>
      <c r="J52" s="97"/>
      <c r="K52" s="97"/>
    </row>
    <row r="53" spans="2:38" ht="18.75" customHeight="1">
      <c r="B53" s="97"/>
      <c r="C53" s="97"/>
      <c r="D53" s="101"/>
      <c r="E53" s="97"/>
      <c r="F53" s="97"/>
      <c r="G53" s="97"/>
      <c r="I53" s="97"/>
      <c r="J53" s="97"/>
      <c r="K53" s="97"/>
    </row>
    <row r="54" spans="2:38" ht="18.75" customHeight="1">
      <c r="B54" s="97"/>
      <c r="C54" s="97"/>
      <c r="D54" s="101"/>
      <c r="E54" s="97"/>
      <c r="F54" s="97"/>
      <c r="G54" s="97"/>
      <c r="I54" s="97"/>
      <c r="J54" s="97"/>
      <c r="K54" s="97"/>
    </row>
    <row r="55" spans="2:38" ht="18.75" customHeight="1">
      <c r="B55" s="97"/>
      <c r="C55" s="97"/>
      <c r="D55" s="101"/>
      <c r="E55" s="97"/>
      <c r="F55" s="97"/>
      <c r="G55" s="97"/>
      <c r="I55" s="97"/>
      <c r="J55" s="97"/>
      <c r="K55" s="97"/>
    </row>
    <row r="56" spans="2:38" ht="18.75" customHeight="1">
      <c r="B56" s="97"/>
      <c r="C56" s="97"/>
      <c r="D56" s="101"/>
      <c r="E56" s="97"/>
      <c r="F56" s="97"/>
      <c r="G56" s="97"/>
      <c r="I56" s="97"/>
      <c r="J56" s="97"/>
      <c r="K56" s="97"/>
    </row>
    <row r="57" spans="2:38" ht="18.75" customHeight="1">
      <c r="B57" s="97"/>
      <c r="C57" s="97"/>
      <c r="D57" s="101"/>
      <c r="E57" s="97"/>
      <c r="F57" s="97"/>
      <c r="G57" s="97"/>
      <c r="I57" s="97"/>
      <c r="J57" s="97"/>
      <c r="K57" s="97"/>
    </row>
    <row r="58" spans="2:38" ht="18.75" customHeight="1">
      <c r="B58" s="97"/>
      <c r="C58" s="97"/>
      <c r="D58" s="101"/>
      <c r="E58" s="97"/>
      <c r="F58" s="97"/>
      <c r="G58" s="97"/>
      <c r="I58" s="97"/>
      <c r="J58" s="97"/>
      <c r="K58" s="97"/>
    </row>
    <row r="59" spans="2:38" ht="18.75" customHeight="1">
      <c r="B59" s="97"/>
      <c r="C59" s="97"/>
      <c r="D59" s="101"/>
      <c r="E59" s="97"/>
      <c r="F59" s="97"/>
      <c r="G59" s="97"/>
      <c r="I59" s="97"/>
      <c r="J59" s="97"/>
      <c r="K59" s="97"/>
    </row>
    <row r="60" spans="2:38" ht="18.75" customHeight="1">
      <c r="B60" s="97"/>
      <c r="C60" s="97"/>
      <c r="D60" s="101"/>
      <c r="E60" s="97"/>
      <c r="F60" s="97"/>
      <c r="G60" s="97"/>
      <c r="I60" s="97"/>
      <c r="J60" s="97"/>
      <c r="K60" s="97"/>
    </row>
    <row r="61" spans="2:38" ht="18.75" customHeight="1">
      <c r="B61" s="97"/>
      <c r="C61" s="97"/>
      <c r="D61" s="101"/>
      <c r="E61" s="97"/>
      <c r="F61" s="97"/>
      <c r="G61" s="97"/>
      <c r="I61" s="97"/>
      <c r="J61" s="97"/>
      <c r="K61" s="97"/>
    </row>
    <row r="62" spans="2:38" ht="18.75" customHeight="1">
      <c r="B62" s="97"/>
      <c r="C62" s="97"/>
      <c r="D62" s="101"/>
      <c r="E62" s="97"/>
      <c r="F62" s="97"/>
      <c r="G62" s="97"/>
      <c r="I62" s="97"/>
      <c r="J62" s="97"/>
      <c r="K62" s="97"/>
    </row>
    <row r="63" spans="2:38" ht="18.75" customHeight="1">
      <c r="B63" s="97"/>
      <c r="C63" s="97"/>
      <c r="D63" s="101"/>
      <c r="E63" s="97"/>
      <c r="F63" s="97"/>
      <c r="G63" s="97"/>
      <c r="I63" s="97"/>
      <c r="J63" s="97"/>
      <c r="K63" s="97"/>
    </row>
    <row r="64" spans="2:38" ht="18.75" customHeight="1">
      <c r="B64" s="97"/>
      <c r="C64" s="97"/>
      <c r="D64" s="101"/>
      <c r="E64" s="97"/>
      <c r="F64" s="97"/>
      <c r="G64" s="97"/>
      <c r="I64" s="97"/>
      <c r="J64" s="97"/>
      <c r="K64" s="97"/>
    </row>
    <row r="65" spans="2:11" ht="18.75" customHeight="1">
      <c r="B65" s="97"/>
      <c r="C65" s="97"/>
      <c r="D65" s="101"/>
      <c r="E65" s="97"/>
      <c r="F65" s="97"/>
      <c r="G65" s="97"/>
      <c r="I65" s="97"/>
      <c r="J65" s="97"/>
      <c r="K65" s="97"/>
    </row>
    <row r="66" spans="2:11" ht="18.75" customHeight="1">
      <c r="B66" s="97"/>
      <c r="C66" s="97"/>
      <c r="D66" s="101"/>
      <c r="E66" s="97"/>
      <c r="F66" s="97"/>
      <c r="G66" s="97"/>
      <c r="I66" s="97"/>
      <c r="J66" s="97"/>
      <c r="K66" s="97"/>
    </row>
    <row r="67" spans="2:11" ht="18.75" customHeight="1">
      <c r="B67" s="97"/>
      <c r="C67" s="97"/>
      <c r="D67" s="101"/>
      <c r="E67" s="97"/>
      <c r="F67" s="97"/>
      <c r="G67" s="97"/>
      <c r="I67" s="97"/>
      <c r="J67" s="97"/>
      <c r="K67" s="97"/>
    </row>
    <row r="68" spans="2:11" ht="18.75" customHeight="1">
      <c r="B68" s="97"/>
      <c r="C68" s="97"/>
      <c r="D68" s="101"/>
      <c r="E68" s="97"/>
      <c r="F68" s="97"/>
      <c r="G68" s="97"/>
      <c r="I68" s="97"/>
      <c r="J68" s="97"/>
      <c r="K68" s="97"/>
    </row>
    <row r="69" spans="2:11" ht="18.75" customHeight="1">
      <c r="B69" s="97"/>
      <c r="C69" s="97"/>
      <c r="D69" s="101"/>
      <c r="E69" s="97"/>
      <c r="F69" s="97"/>
      <c r="G69" s="97"/>
      <c r="I69" s="97"/>
      <c r="J69" s="97"/>
      <c r="K69" s="97"/>
    </row>
    <row r="70" spans="2:11" ht="18.75" customHeight="1">
      <c r="B70" s="97"/>
      <c r="C70" s="97"/>
      <c r="D70" s="101"/>
      <c r="E70" s="97"/>
      <c r="F70" s="97"/>
      <c r="G70" s="97"/>
      <c r="I70" s="97"/>
      <c r="J70" s="97"/>
      <c r="K70" s="97"/>
    </row>
    <row r="71" spans="2:11" ht="18.75" customHeight="1">
      <c r="B71" s="97"/>
      <c r="C71" s="97"/>
      <c r="D71" s="101"/>
      <c r="E71" s="97"/>
      <c r="F71" s="97"/>
      <c r="G71" s="97"/>
      <c r="I71" s="97"/>
      <c r="J71" s="97"/>
      <c r="K71" s="97"/>
    </row>
    <row r="72" spans="2:11" ht="18.75" customHeight="1">
      <c r="B72" s="97"/>
      <c r="C72" s="97"/>
      <c r="D72" s="101"/>
      <c r="E72" s="97"/>
      <c r="F72" s="97"/>
      <c r="G72" s="97"/>
      <c r="I72" s="97"/>
      <c r="J72" s="97"/>
      <c r="K72" s="97"/>
    </row>
    <row r="73" spans="2:11" ht="18.75" customHeight="1">
      <c r="B73" s="97"/>
      <c r="C73" s="97"/>
      <c r="D73" s="101"/>
      <c r="E73" s="97"/>
      <c r="F73" s="97"/>
      <c r="G73" s="97"/>
      <c r="I73" s="97"/>
      <c r="J73" s="97"/>
      <c r="K73" s="97"/>
    </row>
    <row r="74" spans="2:11" ht="18.75" customHeight="1">
      <c r="B74" s="97"/>
      <c r="C74" s="97"/>
      <c r="D74" s="101"/>
      <c r="E74" s="97"/>
      <c r="F74" s="97"/>
      <c r="G74" s="97"/>
      <c r="I74" s="97"/>
      <c r="J74" s="97"/>
      <c r="K74" s="97"/>
    </row>
    <row r="75" spans="2:11" ht="18.75" customHeight="1">
      <c r="B75" s="97"/>
      <c r="C75" s="97"/>
      <c r="D75" s="101"/>
      <c r="E75" s="97"/>
      <c r="F75" s="97"/>
      <c r="G75" s="97"/>
      <c r="I75" s="97"/>
      <c r="J75" s="97"/>
      <c r="K75" s="97"/>
    </row>
    <row r="76" spans="2:11" ht="18.75" customHeight="1">
      <c r="B76" s="97"/>
      <c r="C76" s="97"/>
      <c r="D76" s="101"/>
      <c r="E76" s="97"/>
      <c r="F76" s="97"/>
      <c r="G76" s="97"/>
      <c r="I76" s="97"/>
      <c r="J76" s="97"/>
      <c r="K76" s="97"/>
    </row>
    <row r="77" spans="2:11" ht="18.75" customHeight="1">
      <c r="B77" s="97"/>
      <c r="C77" s="97"/>
      <c r="D77" s="101"/>
      <c r="E77" s="97"/>
      <c r="F77" s="97"/>
      <c r="G77" s="97"/>
      <c r="I77" s="97"/>
      <c r="J77" s="97"/>
      <c r="K77" s="97"/>
    </row>
    <row r="78" spans="2:11" ht="18.75" customHeight="1">
      <c r="B78" s="97"/>
      <c r="C78" s="97"/>
      <c r="D78" s="101"/>
      <c r="E78" s="97"/>
      <c r="F78" s="97"/>
      <c r="G78" s="97"/>
      <c r="I78" s="97"/>
      <c r="J78" s="97"/>
      <c r="K78" s="97"/>
    </row>
    <row r="79" spans="2:11" ht="18.75" customHeight="1">
      <c r="B79" s="97"/>
      <c r="C79" s="97"/>
      <c r="D79" s="101"/>
      <c r="E79" s="97"/>
      <c r="F79" s="97"/>
      <c r="G79" s="97"/>
      <c r="I79" s="97"/>
      <c r="J79" s="97"/>
      <c r="K79" s="97"/>
    </row>
    <row r="80" spans="2:11" ht="18.75" customHeight="1">
      <c r="B80" s="97"/>
      <c r="C80" s="97"/>
      <c r="D80" s="101"/>
      <c r="E80" s="97"/>
      <c r="F80" s="97"/>
      <c r="G80" s="97"/>
      <c r="I80" s="97"/>
      <c r="J80" s="97"/>
      <c r="K80" s="97"/>
    </row>
    <row r="81" spans="2:11" ht="18.75" customHeight="1">
      <c r="B81" s="97"/>
      <c r="C81" s="97"/>
      <c r="D81" s="101"/>
      <c r="E81" s="97"/>
      <c r="F81" s="97"/>
      <c r="G81" s="97"/>
      <c r="I81" s="97"/>
      <c r="J81" s="97"/>
      <c r="K81" s="97"/>
    </row>
    <row r="82" spans="2:11" ht="18.75" customHeight="1">
      <c r="B82" s="97"/>
      <c r="C82" s="97"/>
      <c r="D82" s="101"/>
      <c r="E82" s="97"/>
      <c r="F82" s="97"/>
      <c r="G82" s="97"/>
      <c r="I82" s="97"/>
      <c r="J82" s="97"/>
      <c r="K82" s="97"/>
    </row>
    <row r="83" spans="2:11" ht="18.75" customHeight="1">
      <c r="B83" s="97"/>
      <c r="C83" s="97"/>
      <c r="D83" s="101"/>
      <c r="E83" s="97"/>
      <c r="F83" s="97"/>
      <c r="G83" s="97"/>
      <c r="I83" s="97"/>
      <c r="J83" s="97"/>
      <c r="K83" s="97"/>
    </row>
    <row r="84" spans="2:11" ht="18.75" customHeight="1">
      <c r="B84" s="97"/>
      <c r="C84" s="97"/>
      <c r="D84" s="101"/>
      <c r="E84" s="97"/>
      <c r="F84" s="97"/>
      <c r="G84" s="97"/>
      <c r="I84" s="97"/>
      <c r="J84" s="97"/>
      <c r="K84" s="97"/>
    </row>
    <row r="85" spans="2:11" ht="18.75" customHeight="1">
      <c r="B85" s="97"/>
      <c r="C85" s="97"/>
      <c r="D85" s="101"/>
      <c r="E85" s="97"/>
      <c r="F85" s="97"/>
      <c r="G85" s="97"/>
      <c r="I85" s="97"/>
      <c r="J85" s="97"/>
      <c r="K85" s="97"/>
    </row>
    <row r="86" spans="2:11" ht="18.75" customHeight="1">
      <c r="B86" s="97"/>
      <c r="C86" s="97"/>
      <c r="D86" s="101"/>
      <c r="E86" s="97"/>
      <c r="F86" s="97"/>
      <c r="G86" s="97"/>
      <c r="I86" s="97"/>
      <c r="J86" s="97"/>
      <c r="K86" s="97"/>
    </row>
    <row r="87" spans="2:11" ht="18.75" customHeight="1">
      <c r="B87" s="97"/>
      <c r="C87" s="97"/>
      <c r="D87" s="101"/>
      <c r="E87" s="97"/>
      <c r="F87" s="97"/>
      <c r="G87" s="97"/>
      <c r="I87" s="97"/>
      <c r="J87" s="97"/>
      <c r="K87" s="97"/>
    </row>
    <row r="88" spans="2:11" ht="18.75" customHeight="1">
      <c r="B88" s="97"/>
      <c r="C88" s="97"/>
      <c r="D88" s="101"/>
      <c r="E88" s="97"/>
      <c r="F88" s="97"/>
      <c r="G88" s="97"/>
      <c r="I88" s="97"/>
      <c r="J88" s="97"/>
      <c r="K88" s="97"/>
    </row>
    <row r="89" spans="2:11" ht="18.75" customHeight="1">
      <c r="B89" s="97"/>
      <c r="C89" s="97"/>
      <c r="D89" s="101"/>
      <c r="E89" s="97"/>
      <c r="F89" s="97"/>
      <c r="G89" s="97"/>
      <c r="I89" s="97"/>
      <c r="J89" s="97"/>
      <c r="K89" s="97"/>
    </row>
    <row r="90" spans="2:11" ht="18.75" customHeight="1">
      <c r="B90" s="97"/>
      <c r="C90" s="97"/>
      <c r="D90" s="101"/>
      <c r="E90" s="97"/>
      <c r="F90" s="97"/>
      <c r="G90" s="97"/>
      <c r="I90" s="97"/>
      <c r="J90" s="97"/>
      <c r="K90" s="97"/>
    </row>
    <row r="91" spans="2:11" ht="18.75" customHeight="1">
      <c r="B91" s="97"/>
      <c r="C91" s="97"/>
      <c r="D91" s="101"/>
      <c r="E91" s="97"/>
      <c r="F91" s="97"/>
      <c r="G91" s="97"/>
      <c r="I91" s="97"/>
      <c r="J91" s="97"/>
      <c r="K91" s="97"/>
    </row>
    <row r="92" spans="2:11" ht="18.75" customHeight="1">
      <c r="B92" s="97"/>
      <c r="C92" s="97"/>
      <c r="D92" s="101"/>
      <c r="E92" s="97"/>
      <c r="F92" s="97"/>
      <c r="G92" s="97"/>
      <c r="I92" s="97"/>
      <c r="J92" s="97"/>
      <c r="K92" s="97"/>
    </row>
    <row r="93" spans="2:11" ht="18.75" customHeight="1">
      <c r="B93" s="97"/>
      <c r="C93" s="97"/>
      <c r="D93" s="101"/>
      <c r="E93" s="97"/>
      <c r="F93" s="97"/>
      <c r="G93" s="97"/>
      <c r="I93" s="97"/>
      <c r="J93" s="97"/>
      <c r="K93" s="97"/>
    </row>
    <row r="94" spans="2:11" ht="18.75" customHeight="1">
      <c r="B94" s="97"/>
      <c r="C94" s="97"/>
      <c r="D94" s="101"/>
      <c r="E94" s="97"/>
      <c r="F94" s="97"/>
      <c r="G94" s="97"/>
      <c r="I94" s="97"/>
      <c r="J94" s="97"/>
      <c r="K94" s="97"/>
    </row>
    <row r="95" spans="2:11" ht="18.75" customHeight="1">
      <c r="B95" s="97"/>
      <c r="C95" s="97"/>
      <c r="D95" s="101"/>
      <c r="E95" s="97"/>
      <c r="F95" s="97"/>
      <c r="G95" s="97"/>
      <c r="I95" s="97"/>
      <c r="J95" s="97"/>
      <c r="K95" s="97"/>
    </row>
    <row r="96" spans="2:11" ht="18.75" customHeight="1">
      <c r="B96" s="97"/>
      <c r="C96" s="97"/>
      <c r="D96" s="101"/>
      <c r="E96" s="97"/>
      <c r="F96" s="97"/>
      <c r="G96" s="97"/>
      <c r="I96" s="97"/>
      <c r="J96" s="97"/>
      <c r="K96" s="97"/>
    </row>
    <row r="97" spans="2:11" ht="18.75" customHeight="1">
      <c r="B97" s="97"/>
      <c r="C97" s="97"/>
      <c r="D97" s="101"/>
      <c r="E97" s="97"/>
      <c r="F97" s="97"/>
      <c r="G97" s="97"/>
      <c r="I97" s="97"/>
      <c r="J97" s="97"/>
      <c r="K97" s="97"/>
    </row>
    <row r="98" spans="2:11" ht="18.75" customHeight="1">
      <c r="B98" s="97"/>
      <c r="C98" s="97"/>
      <c r="D98" s="101"/>
      <c r="E98" s="97"/>
      <c r="F98" s="97"/>
      <c r="G98" s="97"/>
      <c r="I98" s="97"/>
      <c r="J98" s="97"/>
      <c r="K98" s="97"/>
    </row>
    <row r="99" spans="2:11" ht="18.75" customHeight="1">
      <c r="B99" s="97"/>
      <c r="C99" s="97"/>
      <c r="D99" s="101"/>
      <c r="E99" s="97"/>
      <c r="F99" s="97"/>
      <c r="G99" s="97"/>
      <c r="I99" s="97"/>
      <c r="J99" s="97"/>
      <c r="K99" s="97"/>
    </row>
    <row r="100" spans="2:11" ht="18.75" customHeight="1">
      <c r="B100" s="97"/>
      <c r="C100" s="97"/>
      <c r="D100" s="101"/>
      <c r="E100" s="97"/>
      <c r="F100" s="97"/>
      <c r="G100" s="97"/>
      <c r="I100" s="97"/>
      <c r="J100" s="97"/>
      <c r="K100" s="97"/>
    </row>
    <row r="101" spans="2:11" ht="18.75" customHeight="1">
      <c r="B101" s="97"/>
      <c r="C101" s="97"/>
      <c r="D101" s="101"/>
      <c r="E101" s="97"/>
      <c r="F101" s="97"/>
      <c r="G101" s="97"/>
      <c r="I101" s="97"/>
      <c r="J101" s="97"/>
      <c r="K101" s="97"/>
    </row>
    <row r="102" spans="2:11" ht="18.75" customHeight="1">
      <c r="B102" s="97"/>
      <c r="C102" s="97"/>
      <c r="D102" s="101"/>
      <c r="E102" s="97"/>
      <c r="F102" s="97"/>
      <c r="G102" s="97"/>
      <c r="I102" s="97"/>
      <c r="J102" s="97"/>
      <c r="K102" s="97"/>
    </row>
    <row r="103" spans="2:11" ht="18.75" customHeight="1">
      <c r="B103" s="97"/>
      <c r="C103" s="97"/>
      <c r="D103" s="101"/>
      <c r="E103" s="97"/>
      <c r="F103" s="97"/>
      <c r="G103" s="97"/>
      <c r="I103" s="97"/>
      <c r="J103" s="97"/>
      <c r="K103" s="97"/>
    </row>
    <row r="104" spans="2:11" ht="18.75" customHeight="1">
      <c r="B104" s="97"/>
      <c r="C104" s="97"/>
      <c r="D104" s="101"/>
      <c r="E104" s="97"/>
      <c r="F104" s="97"/>
      <c r="G104" s="97"/>
      <c r="I104" s="97"/>
      <c r="J104" s="97"/>
      <c r="K104" s="97"/>
    </row>
    <row r="105" spans="2:11" ht="18.75" customHeight="1">
      <c r="B105" s="97"/>
      <c r="C105" s="97"/>
      <c r="D105" s="101"/>
      <c r="E105" s="97"/>
      <c r="F105" s="97"/>
      <c r="G105" s="97"/>
      <c r="I105" s="97"/>
      <c r="J105" s="97"/>
      <c r="K105" s="97"/>
    </row>
    <row r="106" spans="2:11" ht="18.75" customHeight="1">
      <c r="B106" s="97"/>
      <c r="C106" s="97"/>
      <c r="D106" s="101"/>
      <c r="E106" s="97"/>
      <c r="F106" s="97"/>
      <c r="G106" s="97"/>
      <c r="I106" s="97"/>
      <c r="J106" s="97"/>
      <c r="K106" s="97"/>
    </row>
    <row r="107" spans="2:11" ht="18.75" customHeight="1">
      <c r="B107" s="97"/>
      <c r="C107" s="97"/>
      <c r="D107" s="101"/>
      <c r="E107" s="97"/>
      <c r="F107" s="97"/>
      <c r="G107" s="97"/>
      <c r="I107" s="97"/>
      <c r="J107" s="97"/>
      <c r="K107" s="97"/>
    </row>
    <row r="108" spans="2:11" ht="18.75" customHeight="1">
      <c r="B108" s="97"/>
      <c r="C108" s="97"/>
      <c r="D108" s="101"/>
      <c r="E108" s="97"/>
      <c r="F108" s="97"/>
      <c r="G108" s="97"/>
      <c r="I108" s="97"/>
      <c r="J108" s="97"/>
      <c r="K108" s="97"/>
    </row>
    <row r="109" spans="2:11" ht="18.75" customHeight="1">
      <c r="B109" s="97"/>
      <c r="C109" s="97"/>
      <c r="D109" s="101"/>
      <c r="E109" s="97"/>
      <c r="F109" s="97"/>
      <c r="G109" s="97"/>
      <c r="I109" s="97"/>
      <c r="J109" s="97"/>
      <c r="K109" s="97"/>
    </row>
    <row r="110" spans="2:11" ht="18.75" customHeight="1">
      <c r="B110" s="97"/>
      <c r="C110" s="97"/>
      <c r="D110" s="101"/>
      <c r="E110" s="97"/>
      <c r="F110" s="97"/>
      <c r="G110" s="97"/>
      <c r="I110" s="97"/>
      <c r="J110" s="97"/>
      <c r="K110" s="97"/>
    </row>
    <row r="111" spans="2:11" ht="18.75" customHeight="1">
      <c r="B111" s="97"/>
      <c r="C111" s="97"/>
      <c r="D111" s="101"/>
      <c r="E111" s="97"/>
      <c r="F111" s="97"/>
      <c r="G111" s="97"/>
      <c r="I111" s="97"/>
      <c r="J111" s="97"/>
      <c r="K111" s="97"/>
    </row>
    <row r="112" spans="2:11" ht="18.75" customHeight="1">
      <c r="B112" s="97"/>
      <c r="C112" s="97"/>
      <c r="D112" s="101"/>
      <c r="E112" s="97"/>
      <c r="F112" s="97"/>
      <c r="G112" s="97"/>
      <c r="I112" s="97"/>
      <c r="J112" s="97"/>
      <c r="K112" s="97"/>
    </row>
    <row r="113" spans="2:11" ht="18.75" customHeight="1">
      <c r="B113" s="97"/>
      <c r="C113" s="97"/>
      <c r="D113" s="101"/>
      <c r="E113" s="97"/>
      <c r="F113" s="97"/>
      <c r="G113" s="97"/>
      <c r="I113" s="97"/>
      <c r="J113" s="97"/>
      <c r="K113" s="97"/>
    </row>
    <row r="114" spans="2:11" ht="18.75" customHeight="1">
      <c r="B114" s="97"/>
      <c r="C114" s="97"/>
      <c r="D114" s="101"/>
      <c r="E114" s="97"/>
      <c r="F114" s="97"/>
      <c r="G114" s="97"/>
      <c r="I114" s="97"/>
      <c r="J114" s="97"/>
      <c r="K114" s="97"/>
    </row>
    <row r="115" spans="2:11" ht="18.75" customHeight="1">
      <c r="B115" s="97"/>
      <c r="C115" s="97"/>
      <c r="D115" s="101"/>
      <c r="E115" s="97"/>
      <c r="F115" s="97"/>
      <c r="G115" s="97"/>
      <c r="I115" s="97"/>
      <c r="J115" s="97"/>
      <c r="K115" s="97"/>
    </row>
    <row r="116" spans="2:11" ht="18.75" customHeight="1">
      <c r="B116" s="97"/>
      <c r="C116" s="97"/>
      <c r="D116" s="101"/>
      <c r="E116" s="97"/>
      <c r="F116" s="97"/>
      <c r="G116" s="97"/>
      <c r="I116" s="97"/>
      <c r="J116" s="97"/>
      <c r="K116" s="97"/>
    </row>
    <row r="117" spans="2:11" ht="18.75" customHeight="1">
      <c r="B117" s="97"/>
      <c r="C117" s="97"/>
      <c r="D117" s="101"/>
      <c r="E117" s="97"/>
      <c r="F117" s="97"/>
      <c r="G117" s="97"/>
      <c r="I117" s="97"/>
      <c r="J117" s="97"/>
      <c r="K117" s="97"/>
    </row>
    <row r="118" spans="2:11" ht="18.75" customHeight="1">
      <c r="B118" s="97"/>
      <c r="C118" s="97"/>
      <c r="D118" s="101"/>
      <c r="E118" s="97"/>
      <c r="F118" s="97"/>
      <c r="G118" s="97"/>
      <c r="I118" s="97"/>
      <c r="J118" s="97"/>
      <c r="K118" s="97"/>
    </row>
    <row r="119" spans="2:11" ht="18.75" customHeight="1">
      <c r="B119" s="97"/>
      <c r="C119" s="97"/>
      <c r="D119" s="101"/>
      <c r="E119" s="97"/>
      <c r="F119" s="97"/>
      <c r="G119" s="97"/>
      <c r="I119" s="97"/>
      <c r="J119" s="97"/>
      <c r="K119" s="97"/>
    </row>
    <row r="120" spans="2:11" ht="18.75" customHeight="1">
      <c r="B120" s="97"/>
      <c r="C120" s="97"/>
      <c r="D120" s="101"/>
      <c r="E120" s="97"/>
      <c r="F120" s="97"/>
      <c r="G120" s="97"/>
      <c r="I120" s="97"/>
      <c r="J120" s="97"/>
      <c r="K120" s="97"/>
    </row>
    <row r="121" spans="2:11" ht="18.75" customHeight="1">
      <c r="B121" s="97"/>
      <c r="C121" s="97"/>
      <c r="D121" s="101"/>
      <c r="E121" s="97"/>
      <c r="F121" s="97"/>
      <c r="G121" s="97"/>
      <c r="I121" s="97"/>
      <c r="J121" s="97"/>
      <c r="K121" s="97"/>
    </row>
    <row r="122" spans="2:11" ht="18.75" customHeight="1">
      <c r="B122" s="97"/>
      <c r="C122" s="97"/>
      <c r="D122" s="101"/>
      <c r="E122" s="97"/>
      <c r="F122" s="97"/>
      <c r="G122" s="97"/>
      <c r="I122" s="97"/>
      <c r="J122" s="97"/>
      <c r="K122" s="97"/>
    </row>
    <row r="123" spans="2:11" ht="18.75" customHeight="1">
      <c r="B123" s="97"/>
      <c r="C123" s="97"/>
      <c r="D123" s="101"/>
      <c r="E123" s="97"/>
      <c r="F123" s="97"/>
      <c r="G123" s="97"/>
      <c r="I123" s="97"/>
      <c r="J123" s="97"/>
      <c r="K123" s="97"/>
    </row>
    <row r="124" spans="2:11" ht="18.75" customHeight="1">
      <c r="B124" s="97"/>
      <c r="C124" s="97"/>
      <c r="D124" s="101"/>
      <c r="E124" s="97"/>
      <c r="F124" s="97"/>
      <c r="G124" s="97"/>
      <c r="I124" s="97"/>
      <c r="J124" s="97"/>
      <c r="K124" s="97"/>
    </row>
    <row r="125" spans="2:11" ht="18.75" customHeight="1">
      <c r="B125" s="97"/>
      <c r="C125" s="97"/>
      <c r="D125" s="101"/>
      <c r="E125" s="97"/>
      <c r="F125" s="97"/>
      <c r="G125" s="97"/>
      <c r="I125" s="97"/>
      <c r="J125" s="97"/>
      <c r="K125" s="97"/>
    </row>
    <row r="126" spans="2:11" ht="18.75" customHeight="1">
      <c r="B126" s="97"/>
      <c r="C126" s="97"/>
      <c r="D126" s="101"/>
      <c r="E126" s="97"/>
      <c r="F126" s="97"/>
      <c r="G126" s="97"/>
      <c r="I126" s="97"/>
      <c r="J126" s="97"/>
      <c r="K126" s="97"/>
    </row>
    <row r="127" spans="2:11" ht="18.75" customHeight="1">
      <c r="B127" s="97"/>
      <c r="C127" s="97"/>
      <c r="D127" s="101"/>
      <c r="E127" s="97"/>
      <c r="F127" s="97"/>
      <c r="G127" s="97"/>
      <c r="I127" s="97"/>
      <c r="J127" s="97"/>
      <c r="K127" s="97"/>
    </row>
    <row r="128" spans="2:11" ht="18.75" customHeight="1">
      <c r="B128" s="97"/>
      <c r="C128" s="97"/>
      <c r="D128" s="101"/>
      <c r="E128" s="97"/>
      <c r="F128" s="97"/>
      <c r="G128" s="97"/>
      <c r="I128" s="97"/>
      <c r="J128" s="97"/>
      <c r="K128" s="97"/>
    </row>
    <row r="129" spans="2:11" ht="18.75" customHeight="1">
      <c r="B129" s="97"/>
      <c r="C129" s="97"/>
      <c r="D129" s="101"/>
      <c r="E129" s="97"/>
      <c r="F129" s="97"/>
      <c r="G129" s="97"/>
      <c r="I129" s="97"/>
      <c r="J129" s="97"/>
      <c r="K129" s="97"/>
    </row>
    <row r="130" spans="2:11" ht="18.75" customHeight="1">
      <c r="B130" s="97"/>
      <c r="C130" s="97"/>
      <c r="D130" s="101"/>
      <c r="E130" s="97"/>
      <c r="F130" s="97"/>
      <c r="G130" s="97"/>
      <c r="I130" s="97"/>
      <c r="J130" s="97"/>
      <c r="K130" s="97"/>
    </row>
    <row r="131" spans="2:11" ht="18.75" customHeight="1">
      <c r="B131" s="97"/>
      <c r="C131" s="97"/>
      <c r="D131" s="101"/>
      <c r="E131" s="97"/>
      <c r="F131" s="97"/>
      <c r="G131" s="97"/>
      <c r="I131" s="97"/>
      <c r="J131" s="97"/>
      <c r="K131" s="97"/>
    </row>
    <row r="132" spans="2:11" ht="18.75" customHeight="1">
      <c r="B132" s="97"/>
      <c r="C132" s="97"/>
      <c r="D132" s="101"/>
      <c r="E132" s="97"/>
      <c r="F132" s="97"/>
      <c r="G132" s="97"/>
      <c r="I132" s="97"/>
      <c r="J132" s="97"/>
      <c r="K132" s="97"/>
    </row>
    <row r="133" spans="2:11" ht="18.75" customHeight="1">
      <c r="B133" s="97"/>
      <c r="C133" s="97"/>
      <c r="D133" s="101"/>
      <c r="E133" s="97"/>
      <c r="F133" s="97"/>
      <c r="G133" s="97"/>
      <c r="I133" s="97"/>
      <c r="J133" s="97"/>
      <c r="K133" s="97"/>
    </row>
    <row r="134" spans="2:11" ht="18.75" customHeight="1">
      <c r="B134" s="97"/>
      <c r="C134" s="97"/>
      <c r="D134" s="101"/>
      <c r="E134" s="97"/>
      <c r="F134" s="97"/>
      <c r="G134" s="97"/>
      <c r="I134" s="97"/>
      <c r="J134" s="97"/>
      <c r="K134" s="97"/>
    </row>
    <row r="135" spans="2:11" ht="18.75" customHeight="1">
      <c r="B135" s="97"/>
      <c r="C135" s="97"/>
      <c r="D135" s="101"/>
      <c r="E135" s="97"/>
      <c r="F135" s="97"/>
      <c r="G135" s="97"/>
      <c r="I135" s="97"/>
      <c r="J135" s="97"/>
      <c r="K135" s="97"/>
    </row>
    <row r="136" spans="2:11" ht="18.75" customHeight="1">
      <c r="B136" s="97"/>
      <c r="C136" s="97"/>
      <c r="D136" s="101"/>
      <c r="E136" s="97"/>
      <c r="F136" s="97"/>
      <c r="G136" s="97"/>
      <c r="I136" s="97"/>
      <c r="J136" s="97"/>
      <c r="K136" s="97"/>
    </row>
    <row r="137" spans="2:11" ht="18.75" customHeight="1">
      <c r="B137" s="97"/>
      <c r="C137" s="97"/>
      <c r="D137" s="101"/>
      <c r="E137" s="97"/>
      <c r="F137" s="97"/>
      <c r="G137" s="97"/>
      <c r="I137" s="97"/>
      <c r="J137" s="97"/>
      <c r="K137" s="97"/>
    </row>
    <row r="138" spans="2:11" ht="18.75" customHeight="1">
      <c r="B138" s="97"/>
      <c r="C138" s="97"/>
      <c r="D138" s="101"/>
      <c r="E138" s="97"/>
      <c r="F138" s="97"/>
      <c r="G138" s="97"/>
      <c r="I138" s="97"/>
      <c r="J138" s="97"/>
      <c r="K138" s="97"/>
    </row>
    <row r="139" spans="2:11" ht="18.75" customHeight="1">
      <c r="B139" s="97"/>
      <c r="C139" s="97"/>
      <c r="D139" s="101"/>
      <c r="E139" s="97"/>
      <c r="F139" s="97"/>
      <c r="G139" s="97"/>
      <c r="I139" s="97"/>
      <c r="J139" s="97"/>
      <c r="K139" s="97"/>
    </row>
    <row r="140" spans="2:11" ht="18.75" customHeight="1">
      <c r="B140" s="97"/>
      <c r="C140" s="97"/>
      <c r="D140" s="101"/>
      <c r="E140" s="97"/>
      <c r="F140" s="97"/>
      <c r="G140" s="97"/>
      <c r="I140" s="97"/>
      <c r="J140" s="97"/>
      <c r="K140" s="97"/>
    </row>
  </sheetData>
  <mergeCells count="43">
    <mergeCell ref="C40:D40"/>
    <mergeCell ref="O30:P30"/>
    <mergeCell ref="E29:F29"/>
    <mergeCell ref="C30:D30"/>
    <mergeCell ref="E30:F30"/>
    <mergeCell ref="K30:L30"/>
    <mergeCell ref="C28:D28"/>
    <mergeCell ref="E28:F28"/>
    <mergeCell ref="E25:F25"/>
    <mergeCell ref="E26:F26"/>
    <mergeCell ref="C27:D27"/>
    <mergeCell ref="E27:F27"/>
    <mergeCell ref="E23:F23"/>
    <mergeCell ref="E22:F22"/>
    <mergeCell ref="C24:D24"/>
    <mergeCell ref="E24:F24"/>
    <mergeCell ref="C13:D13"/>
    <mergeCell ref="C15:D15"/>
    <mergeCell ref="C16:D16"/>
    <mergeCell ref="E19:F19"/>
    <mergeCell ref="C17:D17"/>
    <mergeCell ref="E17:F17"/>
    <mergeCell ref="C18:D18"/>
    <mergeCell ref="C7:D7"/>
    <mergeCell ref="E7:F7"/>
    <mergeCell ref="C20:D20"/>
    <mergeCell ref="E20:F20"/>
    <mergeCell ref="A2:F2"/>
    <mergeCell ref="A3:F3"/>
    <mergeCell ref="A5:F5"/>
    <mergeCell ref="C6:D6"/>
    <mergeCell ref="E6:F6"/>
    <mergeCell ref="A4:F4"/>
    <mergeCell ref="C8:D8"/>
    <mergeCell ref="C9:D9"/>
    <mergeCell ref="C10:D10"/>
    <mergeCell ref="C11:D11"/>
    <mergeCell ref="C12:D12"/>
    <mergeCell ref="C21:D21"/>
    <mergeCell ref="E21:F21"/>
    <mergeCell ref="C14:D14"/>
    <mergeCell ref="E18:F18"/>
    <mergeCell ref="C19:D19"/>
  </mergeCells>
  <phoneticPr fontId="9" type="noConversion"/>
  <pageMargins left="0.94488188976377963" right="0.23622047244094491" top="0.19685039370078741" bottom="0.19685039370078741" header="0.15748031496062992" footer="0.15748031496062992"/>
  <pageSetup paperSize="9" orientation="portrait" horizontalDpi="4294967293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I55"/>
  <sheetViews>
    <sheetView workbookViewId="0">
      <selection activeCell="B14" sqref="B14"/>
    </sheetView>
  </sheetViews>
  <sheetFormatPr defaultRowHeight="18" customHeight="1"/>
  <cols>
    <col min="1" max="1" width="5.85546875" style="171" customWidth="1"/>
    <col min="2" max="2" width="38.7109375" style="171" customWidth="1"/>
    <col min="3" max="3" width="16.42578125" style="171" customWidth="1"/>
    <col min="4" max="4" width="16" style="171" customWidth="1"/>
    <col min="5" max="5" width="3.7109375" style="171" customWidth="1"/>
    <col min="6" max="6" width="17" style="169" customWidth="1"/>
    <col min="7" max="7" width="9.140625" style="172"/>
    <col min="8" max="16384" width="9.140625" style="171"/>
  </cols>
  <sheetData>
    <row r="1" spans="1:35" s="170" customFormat="1" ht="18" customHeight="1">
      <c r="A1" s="168"/>
      <c r="B1" s="317" t="s">
        <v>351</v>
      </c>
      <c r="C1" s="317"/>
      <c r="D1" s="317"/>
      <c r="E1" s="317"/>
      <c r="F1" s="317"/>
      <c r="G1" s="169"/>
      <c r="AI1" s="169"/>
    </row>
    <row r="2" spans="1:35" s="170" customFormat="1" ht="18" customHeight="1">
      <c r="B2" s="318" t="s">
        <v>352</v>
      </c>
      <c r="C2" s="318"/>
      <c r="D2" s="318"/>
      <c r="E2" s="318"/>
      <c r="F2" s="318"/>
      <c r="G2" s="169"/>
      <c r="AI2" s="169"/>
    </row>
    <row r="3" spans="1:35" s="170" customFormat="1" ht="22.5" customHeight="1">
      <c r="B3" s="317" t="s">
        <v>353</v>
      </c>
      <c r="C3" s="317"/>
      <c r="D3" s="317"/>
      <c r="E3" s="317"/>
      <c r="F3" s="317"/>
      <c r="G3" s="169"/>
      <c r="AI3" s="169"/>
    </row>
    <row r="4" spans="1:35" ht="4.5" customHeight="1">
      <c r="B4" s="172"/>
      <c r="C4" s="172"/>
      <c r="D4" s="172"/>
    </row>
    <row r="5" spans="1:35" ht="18" customHeight="1">
      <c r="A5" s="173"/>
      <c r="B5" s="173"/>
      <c r="C5" s="319" t="s">
        <v>11</v>
      </c>
      <c r="D5" s="319" t="s">
        <v>12</v>
      </c>
      <c r="E5" s="174" t="s">
        <v>9</v>
      </c>
      <c r="F5" s="175" t="s">
        <v>10</v>
      </c>
    </row>
    <row r="6" spans="1:35" ht="18" customHeight="1">
      <c r="A6" s="176"/>
      <c r="B6" s="177"/>
      <c r="C6" s="320"/>
      <c r="D6" s="320"/>
      <c r="E6" s="178" t="s">
        <v>7</v>
      </c>
      <c r="F6" s="179" t="s">
        <v>13</v>
      </c>
    </row>
    <row r="7" spans="1:35" ht="18" customHeight="1">
      <c r="A7" s="180" t="s">
        <v>14</v>
      </c>
      <c r="C7" s="181"/>
      <c r="D7" s="182"/>
      <c r="E7" s="79"/>
      <c r="F7" s="183"/>
    </row>
    <row r="8" spans="1:35" ht="18" customHeight="1">
      <c r="A8" s="180" t="s">
        <v>349</v>
      </c>
      <c r="C8" s="181"/>
      <c r="D8" s="182"/>
      <c r="E8" s="79"/>
      <c r="F8" s="79"/>
    </row>
    <row r="9" spans="1:35" ht="18" customHeight="1">
      <c r="B9" s="172" t="s">
        <v>364</v>
      </c>
      <c r="C9" s="181">
        <v>170000</v>
      </c>
      <c r="D9" s="182">
        <f>165453.89+21677.44</f>
        <v>187131.33000000002</v>
      </c>
      <c r="E9" s="184" t="s">
        <v>9</v>
      </c>
      <c r="F9" s="185">
        <f>+C9-D9</f>
        <v>-17131.330000000016</v>
      </c>
    </row>
    <row r="10" spans="1:35" ht="18" customHeight="1">
      <c r="B10" s="172" t="s">
        <v>15</v>
      </c>
      <c r="C10" s="181">
        <v>397000</v>
      </c>
      <c r="D10" s="182">
        <v>236987.6</v>
      </c>
      <c r="E10" s="184" t="s">
        <v>7</v>
      </c>
      <c r="F10" s="185">
        <f t="shared" ref="F10:F17" si="0">+C10-D10</f>
        <v>160012.4</v>
      </c>
    </row>
    <row r="11" spans="1:35" ht="18" customHeight="1">
      <c r="B11" s="172" t="s">
        <v>16</v>
      </c>
      <c r="C11" s="181">
        <v>36000</v>
      </c>
      <c r="D11" s="182">
        <v>143716.51</v>
      </c>
      <c r="E11" s="184" t="s">
        <v>9</v>
      </c>
      <c r="F11" s="185">
        <f t="shared" si="0"/>
        <v>-107716.51000000001</v>
      </c>
    </row>
    <row r="12" spans="1:35" ht="18" customHeight="1">
      <c r="B12" s="172" t="s">
        <v>17</v>
      </c>
      <c r="C12" s="181">
        <v>0</v>
      </c>
      <c r="D12" s="182">
        <v>0</v>
      </c>
      <c r="E12" s="184"/>
      <c r="F12" s="185">
        <f t="shared" si="0"/>
        <v>0</v>
      </c>
    </row>
    <row r="13" spans="1:35" ht="18" customHeight="1">
      <c r="B13" s="172" t="s">
        <v>18</v>
      </c>
      <c r="C13" s="181">
        <v>170000</v>
      </c>
      <c r="D13" s="182">
        <v>40400</v>
      </c>
      <c r="E13" s="184" t="s">
        <v>7</v>
      </c>
      <c r="F13" s="185">
        <f t="shared" si="0"/>
        <v>129600</v>
      </c>
    </row>
    <row r="14" spans="1:35" ht="18" customHeight="1">
      <c r="B14" s="172" t="s">
        <v>19</v>
      </c>
      <c r="C14" s="181">
        <v>0</v>
      </c>
      <c r="D14" s="182">
        <v>0</v>
      </c>
      <c r="E14" s="184"/>
      <c r="F14" s="185">
        <f t="shared" si="0"/>
        <v>0</v>
      </c>
    </row>
    <row r="15" spans="1:35" ht="18" customHeight="1">
      <c r="B15" s="172" t="s">
        <v>20</v>
      </c>
      <c r="C15" s="181">
        <v>10280000</v>
      </c>
      <c r="D15" s="182">
        <v>12650280.99</v>
      </c>
      <c r="E15" s="184" t="s">
        <v>9</v>
      </c>
      <c r="F15" s="185">
        <f t="shared" si="0"/>
        <v>-2370280.9900000002</v>
      </c>
    </row>
    <row r="16" spans="1:35" ht="18" customHeight="1">
      <c r="B16" s="172" t="s">
        <v>21</v>
      </c>
      <c r="C16" s="181">
        <v>6698700</v>
      </c>
      <c r="D16" s="182">
        <v>7136395</v>
      </c>
      <c r="E16" s="184" t="s">
        <v>9</v>
      </c>
      <c r="F16" s="185">
        <f t="shared" si="0"/>
        <v>-437695</v>
      </c>
    </row>
    <row r="17" spans="1:6" ht="19.5" customHeight="1" thickBot="1">
      <c r="A17" s="186" t="s">
        <v>22</v>
      </c>
      <c r="C17" s="201">
        <f>SUM(C9:C16)</f>
        <v>17751700</v>
      </c>
      <c r="D17" s="187">
        <f>SUM(D9:D16)</f>
        <v>20394911.43</v>
      </c>
      <c r="E17" s="188" t="s">
        <v>9</v>
      </c>
      <c r="F17" s="202">
        <f t="shared" si="0"/>
        <v>-2643211.4299999997</v>
      </c>
    </row>
    <row r="18" spans="1:6" ht="18" customHeight="1" thickTop="1">
      <c r="A18" s="171" t="s">
        <v>23</v>
      </c>
      <c r="C18" s="173"/>
      <c r="D18" s="189">
        <f>433362.39+7865543</f>
        <v>8298905.3899999997</v>
      </c>
      <c r="E18" s="173"/>
      <c r="F18" s="190"/>
    </row>
    <row r="19" spans="1:6" ht="18" customHeight="1">
      <c r="A19" s="171" t="s">
        <v>30</v>
      </c>
      <c r="C19" s="172"/>
      <c r="D19" s="189">
        <f>SUM(D18)</f>
        <v>8298905.3899999997</v>
      </c>
      <c r="E19" s="172"/>
      <c r="F19" s="191"/>
    </row>
    <row r="20" spans="1:6" ht="19.5" customHeight="1" thickBot="1">
      <c r="B20" s="171" t="s">
        <v>24</v>
      </c>
      <c r="C20" s="172"/>
      <c r="D20" s="195">
        <f>D17+D19</f>
        <v>28693816.82</v>
      </c>
      <c r="E20" s="172"/>
      <c r="F20" s="191"/>
    </row>
    <row r="21" spans="1:6" ht="18" customHeight="1" thickTop="1">
      <c r="A21" s="172"/>
      <c r="B21" s="172"/>
      <c r="C21" s="172"/>
      <c r="D21" s="172"/>
      <c r="E21" s="172"/>
      <c r="F21" s="191"/>
    </row>
    <row r="22" spans="1:6" ht="18" customHeight="1">
      <c r="A22" s="173"/>
      <c r="B22" s="173"/>
      <c r="C22" s="319" t="s">
        <v>11</v>
      </c>
      <c r="D22" s="319" t="s">
        <v>25</v>
      </c>
      <c r="E22" s="174" t="s">
        <v>9</v>
      </c>
      <c r="F22" s="175" t="s">
        <v>10</v>
      </c>
    </row>
    <row r="23" spans="1:6" ht="18" customHeight="1">
      <c r="A23" s="176"/>
      <c r="B23" s="177"/>
      <c r="C23" s="320"/>
      <c r="D23" s="320"/>
      <c r="E23" s="178" t="s">
        <v>7</v>
      </c>
      <c r="F23" s="179" t="s">
        <v>13</v>
      </c>
    </row>
    <row r="24" spans="1:6" ht="18" customHeight="1">
      <c r="A24" s="180" t="s">
        <v>350</v>
      </c>
      <c r="C24" s="79"/>
      <c r="D24" s="192"/>
      <c r="E24" s="79"/>
      <c r="F24" s="183"/>
    </row>
    <row r="25" spans="1:6" ht="18" customHeight="1">
      <c r="B25" s="172" t="s">
        <v>354</v>
      </c>
      <c r="C25" s="185">
        <f>0+1234530</f>
        <v>1234530</v>
      </c>
      <c r="D25" s="193">
        <v>1016566</v>
      </c>
      <c r="E25" s="184" t="s">
        <v>7</v>
      </c>
      <c r="F25" s="183">
        <f t="shared" ref="F25:F31" si="1">C25-D25</f>
        <v>217964</v>
      </c>
    </row>
    <row r="26" spans="1:6" ht="18" customHeight="1">
      <c r="B26" s="172" t="s">
        <v>111</v>
      </c>
      <c r="C26" s="181">
        <v>1700040</v>
      </c>
      <c r="D26" s="192">
        <v>1688845.22</v>
      </c>
      <c r="E26" s="184" t="s">
        <v>7</v>
      </c>
      <c r="F26" s="194">
        <f>C26-D26</f>
        <v>11194.780000000028</v>
      </c>
    </row>
    <row r="27" spans="1:6" ht="18" customHeight="1">
      <c r="B27" s="172" t="s">
        <v>112</v>
      </c>
      <c r="C27" s="181">
        <v>4002680</v>
      </c>
      <c r="D27" s="192">
        <v>3495003.97</v>
      </c>
      <c r="E27" s="184" t="s">
        <v>7</v>
      </c>
      <c r="F27" s="194">
        <f t="shared" si="1"/>
        <v>507676.0299999998</v>
      </c>
    </row>
    <row r="28" spans="1:6" ht="18" customHeight="1">
      <c r="B28" s="172" t="s">
        <v>26</v>
      </c>
      <c r="C28" s="181">
        <v>1372100</v>
      </c>
      <c r="D28" s="192">
        <v>1231249</v>
      </c>
      <c r="E28" s="184" t="s">
        <v>7</v>
      </c>
      <c r="F28" s="183">
        <f t="shared" si="1"/>
        <v>140851</v>
      </c>
    </row>
    <row r="29" spans="1:6" ht="18" customHeight="1">
      <c r="B29" s="172" t="s">
        <v>355</v>
      </c>
      <c r="C29" s="181">
        <f>2220550+168000</f>
        <v>2388550</v>
      </c>
      <c r="D29" s="192">
        <f>1641029.51+167440</f>
        <v>1808469.51</v>
      </c>
      <c r="E29" s="184" t="s">
        <v>7</v>
      </c>
      <c r="F29" s="183">
        <f t="shared" si="1"/>
        <v>580080.49</v>
      </c>
    </row>
    <row r="30" spans="1:6" ht="18" customHeight="1">
      <c r="B30" s="172" t="s">
        <v>356</v>
      </c>
      <c r="C30" s="181">
        <f>992100+899000</f>
        <v>1891100</v>
      </c>
      <c r="D30" s="192">
        <f>728294+858640.8</f>
        <v>1586934.8</v>
      </c>
      <c r="E30" s="184" t="s">
        <v>7</v>
      </c>
      <c r="F30" s="183">
        <f t="shared" si="1"/>
        <v>304165.19999999995</v>
      </c>
    </row>
    <row r="31" spans="1:6" ht="18" customHeight="1">
      <c r="B31" s="172" t="s">
        <v>27</v>
      </c>
      <c r="C31" s="181">
        <v>405200</v>
      </c>
      <c r="D31" s="192">
        <v>359048.52</v>
      </c>
      <c r="E31" s="184" t="s">
        <v>7</v>
      </c>
      <c r="F31" s="183">
        <f t="shared" si="1"/>
        <v>46151.479999999981</v>
      </c>
    </row>
    <row r="32" spans="1:6" ht="18" customHeight="1">
      <c r="B32" s="172" t="s">
        <v>357</v>
      </c>
      <c r="C32" s="181">
        <f>226900+626600</f>
        <v>853500</v>
      </c>
      <c r="D32" s="192">
        <f>218000+623600</f>
        <v>841600</v>
      </c>
      <c r="E32" s="184" t="s">
        <v>7</v>
      </c>
      <c r="F32" s="183">
        <f>C32-D32</f>
        <v>11900</v>
      </c>
    </row>
    <row r="33" spans="1:7" ht="18" customHeight="1">
      <c r="B33" s="172" t="s">
        <v>359</v>
      </c>
      <c r="C33" s="181">
        <f>752000+1901000</f>
        <v>2653000</v>
      </c>
      <c r="D33" s="192">
        <f>695000+1656000</f>
        <v>2351000</v>
      </c>
      <c r="E33" s="184" t="s">
        <v>7</v>
      </c>
      <c r="F33" s="183">
        <f>C33-D33</f>
        <v>302000</v>
      </c>
    </row>
    <row r="34" spans="1:7" ht="18" customHeight="1">
      <c r="B34" s="172" t="s">
        <v>360</v>
      </c>
      <c r="C34" s="181">
        <v>25000</v>
      </c>
      <c r="D34" s="192">
        <v>25000</v>
      </c>
      <c r="E34" s="184" t="s">
        <v>7</v>
      </c>
      <c r="F34" s="183">
        <f>C34-D34</f>
        <v>0</v>
      </c>
    </row>
    <row r="35" spans="1:7" ht="18" customHeight="1">
      <c r="B35" s="172" t="s">
        <v>358</v>
      </c>
      <c r="C35" s="181">
        <f>18000+1208000</f>
        <v>1226000</v>
      </c>
      <c r="D35" s="192">
        <f>18000+1169400</f>
        <v>1187400</v>
      </c>
      <c r="E35" s="184" t="s">
        <v>7</v>
      </c>
      <c r="F35" s="183">
        <f>C35-D35</f>
        <v>38600</v>
      </c>
    </row>
    <row r="36" spans="1:7" ht="20.25" customHeight="1" thickBot="1">
      <c r="A36" s="186" t="s">
        <v>28</v>
      </c>
      <c r="C36" s="195">
        <f>SUM(C25:C35)</f>
        <v>17751700</v>
      </c>
      <c r="D36" s="187">
        <f>SUM(D25:D35)</f>
        <v>15591117.02</v>
      </c>
      <c r="E36" s="188" t="s">
        <v>7</v>
      </c>
      <c r="F36" s="196">
        <f>SUM(F25:F35)</f>
        <v>2160582.9799999995</v>
      </c>
    </row>
    <row r="37" spans="1:7" ht="18" customHeight="1" thickTop="1">
      <c r="B37" s="171" t="s">
        <v>29</v>
      </c>
      <c r="C37" s="172"/>
      <c r="D37" s="189">
        <f>433362.39+7865543-176-6800-41753</f>
        <v>8250176.3899999997</v>
      </c>
      <c r="E37" s="197"/>
      <c r="F37" s="190"/>
    </row>
    <row r="38" spans="1:7" ht="18" customHeight="1">
      <c r="A38" s="171" t="s">
        <v>30</v>
      </c>
      <c r="C38" s="172"/>
      <c r="D38" s="189">
        <f>SUM(D37)</f>
        <v>8250176.3899999997</v>
      </c>
      <c r="E38" s="197"/>
      <c r="F38" s="191"/>
    </row>
    <row r="39" spans="1:7" ht="21.75" customHeight="1">
      <c r="B39" s="171" t="s">
        <v>31</v>
      </c>
      <c r="C39" s="172"/>
      <c r="D39" s="189">
        <f>D36+D38</f>
        <v>23841293.41</v>
      </c>
      <c r="E39" s="197"/>
      <c r="F39" s="191"/>
    </row>
    <row r="40" spans="1:7" ht="18.75" customHeight="1">
      <c r="B40" s="198" t="s">
        <v>32</v>
      </c>
      <c r="C40" s="172"/>
      <c r="D40" s="199">
        <f>D20-D39</f>
        <v>4852523.41</v>
      </c>
      <c r="E40" s="172"/>
      <c r="F40" s="191"/>
    </row>
    <row r="41" spans="1:7" ht="18" customHeight="1">
      <c r="B41" s="198" t="s">
        <v>33</v>
      </c>
      <c r="C41" s="172"/>
      <c r="D41" s="79"/>
      <c r="E41" s="172"/>
      <c r="F41" s="191"/>
    </row>
    <row r="42" spans="1:7" ht="19.5" customHeight="1">
      <c r="B42" s="198" t="s">
        <v>34</v>
      </c>
      <c r="C42" s="172"/>
      <c r="D42" s="200"/>
      <c r="E42" s="172"/>
      <c r="F42" s="191"/>
    </row>
    <row r="43" spans="1:7" ht="19.5" customHeight="1">
      <c r="B43" s="198"/>
      <c r="C43" s="172"/>
      <c r="D43" s="172"/>
      <c r="E43" s="172"/>
      <c r="F43" s="191"/>
    </row>
    <row r="44" spans="1:7" ht="19.5" customHeight="1">
      <c r="B44" s="198"/>
      <c r="C44" s="172"/>
      <c r="D44" s="172"/>
      <c r="E44" s="172"/>
      <c r="F44" s="191"/>
    </row>
    <row r="45" spans="1:7" s="21" customFormat="1" ht="21.75" customHeight="1">
      <c r="B45" s="21" t="s">
        <v>361</v>
      </c>
      <c r="F45" s="146"/>
      <c r="G45" s="36"/>
    </row>
    <row r="46" spans="1:7" s="21" customFormat="1" ht="20.25" customHeight="1">
      <c r="B46" s="21" t="s">
        <v>365</v>
      </c>
      <c r="F46" s="146"/>
      <c r="G46" s="36"/>
    </row>
    <row r="47" spans="1:7" s="21" customFormat="1" ht="20.25" customHeight="1">
      <c r="B47" s="21" t="s">
        <v>362</v>
      </c>
      <c r="F47" s="146"/>
      <c r="G47" s="36"/>
    </row>
    <row r="48" spans="1:7" ht="18" customHeight="1">
      <c r="F48" s="191"/>
    </row>
    <row r="49" spans="6:6" ht="18" customHeight="1">
      <c r="F49" s="191"/>
    </row>
    <row r="50" spans="6:6" ht="18" customHeight="1">
      <c r="F50" s="191"/>
    </row>
    <row r="51" spans="6:6" ht="18" customHeight="1">
      <c r="F51" s="191"/>
    </row>
    <row r="52" spans="6:6" ht="18" customHeight="1">
      <c r="F52" s="191"/>
    </row>
    <row r="53" spans="6:6" ht="18" customHeight="1">
      <c r="F53" s="191"/>
    </row>
    <row r="54" spans="6:6" ht="18" customHeight="1">
      <c r="F54" s="191"/>
    </row>
    <row r="55" spans="6:6" ht="18" customHeight="1">
      <c r="F55" s="191"/>
    </row>
  </sheetData>
  <mergeCells count="7">
    <mergeCell ref="B1:F1"/>
    <mergeCell ref="B2:F2"/>
    <mergeCell ref="B3:F3"/>
    <mergeCell ref="C22:C23"/>
    <mergeCell ref="D22:D23"/>
    <mergeCell ref="C5:C6"/>
    <mergeCell ref="D5:D6"/>
  </mergeCells>
  <phoneticPr fontId="0" type="noConversion"/>
  <pageMargins left="0.91" right="0.15748031496062992" top="0.31" bottom="0.2" header="0.24" footer="0.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C7" sqref="C7"/>
    </sheetView>
  </sheetViews>
  <sheetFormatPr defaultRowHeight="21"/>
  <cols>
    <col min="1" max="1" width="14.5703125" style="21" customWidth="1"/>
    <col min="2" max="2" width="8.28515625" style="21" customWidth="1"/>
    <col min="3" max="3" width="9.140625" style="21"/>
    <col min="4" max="4" width="11.28515625" style="21" customWidth="1"/>
    <col min="5" max="5" width="6.28515625" style="21" customWidth="1"/>
    <col min="6" max="6" width="9.140625" style="21"/>
    <col min="7" max="7" width="6.28515625" style="21" customWidth="1"/>
    <col min="8" max="8" width="15.42578125" style="21" customWidth="1"/>
    <col min="9" max="16384" width="9.140625" style="21"/>
  </cols>
  <sheetData>
    <row r="1" spans="1:9">
      <c r="A1" s="321"/>
      <c r="B1" s="321"/>
      <c r="C1" s="321"/>
      <c r="D1" s="321"/>
      <c r="E1" s="321"/>
      <c r="F1" s="321"/>
      <c r="G1" s="321"/>
      <c r="H1" s="321"/>
      <c r="I1" s="321"/>
    </row>
    <row r="2" spans="1:9" s="105" customFormat="1" ht="26.25">
      <c r="A2" s="105" t="s">
        <v>262</v>
      </c>
    </row>
    <row r="3" spans="1:9" s="106" customFormat="1" ht="26.25">
      <c r="B3" s="106" t="s">
        <v>263</v>
      </c>
    </row>
    <row r="4" spans="1:9" s="106" customFormat="1" ht="26.25">
      <c r="C4" s="106" t="s">
        <v>264</v>
      </c>
      <c r="I4" s="76"/>
    </row>
    <row r="5" spans="1:9" s="106" customFormat="1" ht="11.25" customHeight="1">
      <c r="I5" s="76"/>
    </row>
    <row r="6" spans="1:9" ht="23.25">
      <c r="A6" s="2" t="s">
        <v>69</v>
      </c>
      <c r="H6" s="3">
        <v>0</v>
      </c>
      <c r="I6" s="2" t="s">
        <v>6</v>
      </c>
    </row>
    <row r="7" spans="1:9" ht="23.25">
      <c r="A7" s="2" t="s">
        <v>2</v>
      </c>
      <c r="H7" s="3">
        <v>0</v>
      </c>
      <c r="I7" s="2"/>
    </row>
    <row r="8" spans="1:9" ht="23.25">
      <c r="A8" s="2" t="s">
        <v>70</v>
      </c>
      <c r="B8" s="2" t="s">
        <v>71</v>
      </c>
      <c r="C8" s="2" t="s">
        <v>86</v>
      </c>
      <c r="E8" s="2" t="s">
        <v>88</v>
      </c>
      <c r="F8" s="2" t="s">
        <v>338</v>
      </c>
      <c r="H8" s="3">
        <v>95950.23</v>
      </c>
      <c r="I8" s="2"/>
    </row>
    <row r="9" spans="1:9" ht="23.25">
      <c r="A9" s="2" t="s">
        <v>70</v>
      </c>
      <c r="B9" s="2" t="s">
        <v>71</v>
      </c>
      <c r="C9" s="2" t="s">
        <v>86</v>
      </c>
      <c r="E9" s="2" t="s">
        <v>88</v>
      </c>
      <c r="F9" s="2" t="s">
        <v>339</v>
      </c>
      <c r="H9" s="3">
        <v>4233.41</v>
      </c>
      <c r="I9" s="2"/>
    </row>
    <row r="10" spans="1:9" ht="23.25">
      <c r="A10" s="2" t="s">
        <v>70</v>
      </c>
      <c r="B10" s="2" t="s">
        <v>71</v>
      </c>
      <c r="C10" s="2" t="s">
        <v>86</v>
      </c>
      <c r="E10" s="2" t="s">
        <v>88</v>
      </c>
      <c r="F10" s="2" t="s">
        <v>340</v>
      </c>
      <c r="H10" s="3">
        <v>11660081.279999999</v>
      </c>
      <c r="I10" s="2"/>
    </row>
    <row r="11" spans="1:9" ht="23.25">
      <c r="A11" s="2" t="s">
        <v>70</v>
      </c>
      <c r="B11" s="2" t="s">
        <v>71</v>
      </c>
      <c r="C11" s="2" t="s">
        <v>341</v>
      </c>
      <c r="E11" s="2" t="s">
        <v>88</v>
      </c>
      <c r="F11" s="2" t="s">
        <v>342</v>
      </c>
      <c r="H11" s="3">
        <v>5000000</v>
      </c>
      <c r="I11" s="2"/>
    </row>
    <row r="12" spans="1:9" ht="23.25">
      <c r="A12" s="2" t="s">
        <v>70</v>
      </c>
      <c r="B12" s="2" t="s">
        <v>71</v>
      </c>
      <c r="C12" s="2" t="s">
        <v>87</v>
      </c>
      <c r="E12" s="2" t="s">
        <v>88</v>
      </c>
      <c r="F12" s="2" t="s">
        <v>343</v>
      </c>
      <c r="H12" s="3">
        <v>0</v>
      </c>
      <c r="I12" s="2"/>
    </row>
    <row r="13" spans="1:9" ht="23.25">
      <c r="A13" s="2" t="s">
        <v>70</v>
      </c>
      <c r="B13" s="2" t="s">
        <v>71</v>
      </c>
      <c r="C13" s="2" t="s">
        <v>87</v>
      </c>
      <c r="E13" s="2" t="s">
        <v>88</v>
      </c>
      <c r="F13" s="2" t="s">
        <v>344</v>
      </c>
      <c r="H13" s="3">
        <v>0</v>
      </c>
      <c r="I13" s="2"/>
    </row>
    <row r="14" spans="1:9" ht="23.25">
      <c r="A14" s="2" t="s">
        <v>70</v>
      </c>
      <c r="B14" s="2" t="s">
        <v>91</v>
      </c>
      <c r="C14" s="2" t="s">
        <v>86</v>
      </c>
      <c r="E14" s="2" t="s">
        <v>88</v>
      </c>
      <c r="F14" s="2" t="s">
        <v>345</v>
      </c>
      <c r="H14" s="3">
        <v>207688.92</v>
      </c>
      <c r="I14" s="2"/>
    </row>
    <row r="15" spans="1:9" ht="23.25">
      <c r="A15" s="2" t="s">
        <v>70</v>
      </c>
      <c r="B15" s="2" t="s">
        <v>91</v>
      </c>
      <c r="C15" s="2" t="s">
        <v>341</v>
      </c>
      <c r="E15" s="2" t="s">
        <v>88</v>
      </c>
      <c r="F15" s="2" t="s">
        <v>346</v>
      </c>
      <c r="H15" s="3">
        <v>1039482.28</v>
      </c>
      <c r="I15" s="2"/>
    </row>
    <row r="16" spans="1:9" ht="23.25">
      <c r="A16" s="2" t="s">
        <v>402</v>
      </c>
      <c r="B16" s="2"/>
      <c r="C16" s="2"/>
      <c r="E16" s="2"/>
      <c r="F16" s="2"/>
      <c r="H16" s="3">
        <v>12186</v>
      </c>
      <c r="I16" s="2"/>
    </row>
    <row r="17" spans="1:9" ht="23.25">
      <c r="A17" s="2" t="s">
        <v>403</v>
      </c>
      <c r="B17" s="2"/>
      <c r="C17" s="2"/>
      <c r="E17" s="2"/>
      <c r="F17" s="2"/>
      <c r="H17" s="3">
        <v>26434.52</v>
      </c>
      <c r="I17" s="2"/>
    </row>
    <row r="18" spans="1:9" ht="23.25">
      <c r="A18" s="2" t="s">
        <v>404</v>
      </c>
      <c r="B18" s="2"/>
      <c r="C18" s="2"/>
      <c r="E18" s="2"/>
      <c r="F18" s="2"/>
      <c r="H18" s="3">
        <v>0</v>
      </c>
      <c r="I18" s="2"/>
    </row>
    <row r="19" spans="1:9" ht="23.25">
      <c r="A19" s="2" t="s">
        <v>405</v>
      </c>
      <c r="B19" s="2"/>
      <c r="C19" s="2"/>
      <c r="E19" s="2"/>
      <c r="F19" s="2"/>
      <c r="H19" s="3">
        <v>8688</v>
      </c>
      <c r="I19" s="2"/>
    </row>
    <row r="20" spans="1:9" ht="23.25">
      <c r="A20" s="2" t="s">
        <v>406</v>
      </c>
      <c r="H20" s="3">
        <v>0</v>
      </c>
      <c r="I20" s="2"/>
    </row>
    <row r="21" spans="1:9" ht="24" thickBot="1">
      <c r="B21" s="2"/>
      <c r="H21" s="4">
        <f>SUM(H6:H20)</f>
        <v>18054744.640000001</v>
      </c>
      <c r="I21" s="2" t="s">
        <v>6</v>
      </c>
    </row>
    <row r="22" spans="1:9" ht="21.75" thickTop="1"/>
    <row r="23" spans="1:9" ht="23.25">
      <c r="A23" s="2" t="s">
        <v>450</v>
      </c>
      <c r="H23" s="3">
        <v>8688</v>
      </c>
      <c r="I23" s="2" t="s">
        <v>6</v>
      </c>
    </row>
    <row r="24" spans="1:9" ht="23.25">
      <c r="A24" s="119" t="s">
        <v>3</v>
      </c>
      <c r="H24" s="3">
        <v>219400</v>
      </c>
      <c r="I24" s="2"/>
    </row>
    <row r="25" spans="1:9" ht="23.25">
      <c r="A25" s="2" t="s">
        <v>122</v>
      </c>
      <c r="H25" s="3">
        <v>1834923</v>
      </c>
      <c r="I25" s="2"/>
    </row>
    <row r="26" spans="1:9" ht="23.25">
      <c r="A26" s="2" t="s">
        <v>302</v>
      </c>
      <c r="H26" s="3">
        <v>196400</v>
      </c>
      <c r="I26" s="2"/>
    </row>
    <row r="27" spans="1:9" ht="23.25">
      <c r="A27" s="2" t="s">
        <v>101</v>
      </c>
      <c r="H27" s="3">
        <v>894000</v>
      </c>
      <c r="I27" s="2"/>
    </row>
    <row r="28" spans="1:9" ht="23.25">
      <c r="A28" s="2" t="s">
        <v>348</v>
      </c>
      <c r="B28" s="2"/>
      <c r="C28" s="2"/>
      <c r="E28" s="2"/>
      <c r="F28" s="2"/>
      <c r="H28" s="3">
        <v>613035.57999999996</v>
      </c>
      <c r="I28" s="2"/>
    </row>
    <row r="29" spans="1:9" ht="23.25">
      <c r="A29" s="2" t="s">
        <v>1</v>
      </c>
      <c r="B29" s="2"/>
      <c r="C29" s="2"/>
      <c r="E29" s="2"/>
      <c r="F29" s="2"/>
      <c r="H29" s="3">
        <v>5820508.6100000003</v>
      </c>
      <c r="I29" s="2"/>
    </row>
    <row r="30" spans="1:9" ht="23.25">
      <c r="A30" s="2" t="s">
        <v>0</v>
      </c>
      <c r="H30" s="3">
        <v>8467789.4499999993</v>
      </c>
      <c r="I30" s="2"/>
    </row>
    <row r="31" spans="1:9" ht="24" thickBot="1">
      <c r="B31" s="2"/>
      <c r="H31" s="4">
        <f>SUM(H23:H30)</f>
        <v>18054744.640000001</v>
      </c>
      <c r="I31" s="2" t="s">
        <v>6</v>
      </c>
    </row>
    <row r="32" spans="1:9" ht="21.75" thickTop="1">
      <c r="H32" s="143"/>
    </row>
    <row r="33" spans="8:8">
      <c r="H33" s="143"/>
    </row>
  </sheetData>
  <mergeCells count="1">
    <mergeCell ref="A1:I1"/>
  </mergeCells>
  <phoneticPr fontId="0" type="noConversion"/>
  <pageMargins left="1.3385826771653544" right="0.1574803149606299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29"/>
  <sheetViews>
    <sheetView workbookViewId="0">
      <selection activeCell="G17" sqref="G17:H17"/>
    </sheetView>
  </sheetViews>
  <sheetFormatPr defaultRowHeight="21"/>
  <cols>
    <col min="1" max="1" width="5.5703125" style="20" customWidth="1"/>
    <col min="2" max="2" width="9.140625" style="20"/>
    <col min="3" max="3" width="9.42578125" style="20" customWidth="1"/>
    <col min="4" max="4" width="5.5703125" style="20" customWidth="1"/>
    <col min="5" max="5" width="12.7109375" style="20" customWidth="1"/>
    <col min="6" max="6" width="3.140625" style="20" customWidth="1"/>
    <col min="7" max="7" width="12.7109375" style="20" customWidth="1"/>
    <col min="8" max="8" width="3.140625" style="20" customWidth="1"/>
    <col min="9" max="9" width="12.7109375" style="20" customWidth="1"/>
    <col min="10" max="10" width="3.140625" style="20" customWidth="1"/>
    <col min="11" max="11" width="12.7109375" style="20" customWidth="1"/>
    <col min="12" max="12" width="3.140625" style="20" customWidth="1"/>
    <col min="13" max="13" width="30.85546875" style="20" customWidth="1"/>
    <col min="14" max="14" width="12.7109375" style="20" customWidth="1"/>
    <col min="15" max="15" width="3.140625" style="20" customWidth="1"/>
    <col min="16" max="17" width="5.5703125" style="20" customWidth="1"/>
    <col min="18" max="18" width="1.7109375" style="20" customWidth="1"/>
    <col min="19" max="16384" width="9.140625" style="20"/>
  </cols>
  <sheetData>
    <row r="1" spans="1:15" s="119" customFormat="1" ht="18.75" customHeight="1">
      <c r="A1" s="289" t="s">
        <v>258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</row>
    <row r="2" spans="1:15" s="119" customFormat="1" ht="18.75" customHeight="1">
      <c r="A2" s="289" t="s">
        <v>35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</row>
    <row r="3" spans="1:15" s="119" customFormat="1" ht="18.75" customHeight="1">
      <c r="A3" s="289" t="s">
        <v>250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</row>
    <row r="4" spans="1:15" s="122" customFormat="1" ht="9" customHeight="1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5" s="64" customFormat="1" ht="18.75" customHeight="1">
      <c r="A5" s="290" t="s">
        <v>107</v>
      </c>
      <c r="B5" s="294"/>
      <c r="C5" s="294"/>
      <c r="D5" s="291"/>
      <c r="E5" s="290" t="s">
        <v>36</v>
      </c>
      <c r="F5" s="291"/>
      <c r="G5" s="290" t="s">
        <v>37</v>
      </c>
      <c r="H5" s="291"/>
      <c r="I5" s="290" t="s">
        <v>38</v>
      </c>
      <c r="J5" s="291"/>
      <c r="K5" s="290" t="s">
        <v>39</v>
      </c>
      <c r="L5" s="291"/>
      <c r="M5" s="296" t="s">
        <v>40</v>
      </c>
      <c r="N5" s="290" t="s">
        <v>4</v>
      </c>
      <c r="O5" s="291"/>
    </row>
    <row r="6" spans="1:15" s="25" customFormat="1" ht="18.75" customHeight="1">
      <c r="A6" s="292"/>
      <c r="B6" s="295"/>
      <c r="C6" s="295"/>
      <c r="D6" s="293"/>
      <c r="E6" s="298" t="s">
        <v>41</v>
      </c>
      <c r="F6" s="299"/>
      <c r="G6" s="298" t="s">
        <v>42</v>
      </c>
      <c r="H6" s="299"/>
      <c r="I6" s="298" t="s">
        <v>42</v>
      </c>
      <c r="J6" s="299"/>
      <c r="K6" s="298" t="s">
        <v>43</v>
      </c>
      <c r="L6" s="299"/>
      <c r="M6" s="297"/>
      <c r="N6" s="292"/>
      <c r="O6" s="293"/>
    </row>
    <row r="7" spans="1:15" s="25" customFormat="1" ht="27" customHeight="1">
      <c r="A7" s="69" t="s">
        <v>44</v>
      </c>
      <c r="B7" s="64" t="s">
        <v>45</v>
      </c>
      <c r="C7" s="64"/>
      <c r="D7" s="64"/>
      <c r="E7" s="278"/>
      <c r="F7" s="279"/>
      <c r="G7" s="123"/>
      <c r="H7" s="124"/>
      <c r="I7" s="125"/>
      <c r="J7" s="126"/>
      <c r="K7" s="123"/>
      <c r="L7" s="127"/>
      <c r="M7" s="128" t="s">
        <v>46</v>
      </c>
      <c r="N7" s="276">
        <v>0</v>
      </c>
      <c r="O7" s="277"/>
    </row>
    <row r="8" spans="1:15" ht="18" customHeight="1">
      <c r="A8" s="80"/>
      <c r="B8" s="128" t="s">
        <v>47</v>
      </c>
      <c r="C8" s="128"/>
      <c r="D8" s="128"/>
      <c r="E8" s="274">
        <v>10381840</v>
      </c>
      <c r="F8" s="280"/>
      <c r="G8" s="274">
        <v>0</v>
      </c>
      <c r="H8" s="275"/>
      <c r="I8" s="282"/>
      <c r="J8" s="283"/>
      <c r="K8" s="281">
        <f>E8+G8-I8</f>
        <v>10381840</v>
      </c>
      <c r="L8" s="275"/>
      <c r="M8" s="128" t="s">
        <v>369</v>
      </c>
      <c r="N8" s="274">
        <v>98400</v>
      </c>
      <c r="O8" s="275"/>
    </row>
    <row r="9" spans="1:15" ht="18" customHeight="1">
      <c r="A9" s="80"/>
      <c r="B9" s="128" t="s">
        <v>48</v>
      </c>
      <c r="C9" s="128"/>
      <c r="D9" s="128"/>
      <c r="E9" s="274">
        <v>2997500</v>
      </c>
      <c r="F9" s="275"/>
      <c r="G9" s="274">
        <v>0</v>
      </c>
      <c r="H9" s="275"/>
      <c r="I9" s="129"/>
      <c r="J9" s="128"/>
      <c r="K9" s="274">
        <f>E9+G9-I9</f>
        <v>2997500</v>
      </c>
      <c r="L9" s="275"/>
      <c r="M9" s="128" t="s">
        <v>49</v>
      </c>
      <c r="N9" s="274">
        <f>4643240+590000</f>
        <v>5233240</v>
      </c>
      <c r="O9" s="275"/>
    </row>
    <row r="10" spans="1:15" s="25" customFormat="1" ht="27" customHeight="1">
      <c r="A10" s="130" t="s">
        <v>50</v>
      </c>
      <c r="B10" s="64" t="s">
        <v>51</v>
      </c>
      <c r="C10" s="64"/>
      <c r="D10" s="64"/>
      <c r="E10" s="300"/>
      <c r="F10" s="301"/>
      <c r="G10" s="300">
        <v>0</v>
      </c>
      <c r="H10" s="301"/>
      <c r="I10" s="131"/>
      <c r="J10" s="64"/>
      <c r="K10" s="132"/>
      <c r="L10" s="133"/>
      <c r="M10" s="128" t="s">
        <v>52</v>
      </c>
      <c r="N10" s="274">
        <f>6658270+110820</f>
        <v>6769090</v>
      </c>
      <c r="O10" s="275"/>
    </row>
    <row r="11" spans="1:15" ht="18" customHeight="1">
      <c r="A11" s="134"/>
      <c r="B11" s="128" t="s">
        <v>53</v>
      </c>
      <c r="C11" s="128"/>
      <c r="D11" s="128"/>
      <c r="E11" s="274">
        <f>3461820+77600</f>
        <v>3539420</v>
      </c>
      <c r="F11" s="275"/>
      <c r="G11" s="274">
        <f>33000+4500+5080+5080+5080+5080</f>
        <v>57820</v>
      </c>
      <c r="H11" s="280"/>
      <c r="I11" s="274">
        <v>0</v>
      </c>
      <c r="J11" s="275"/>
      <c r="K11" s="274">
        <f t="shared" ref="K11:K18" si="0">E11+G11-I11</f>
        <v>3597240</v>
      </c>
      <c r="L11" s="275"/>
      <c r="M11" s="128" t="s">
        <v>54</v>
      </c>
      <c r="N11" s="274">
        <v>0</v>
      </c>
      <c r="O11" s="275"/>
    </row>
    <row r="12" spans="1:15" ht="18" customHeight="1">
      <c r="A12" s="134"/>
      <c r="B12" s="128" t="s">
        <v>55</v>
      </c>
      <c r="C12" s="128"/>
      <c r="D12" s="128"/>
      <c r="E12" s="274">
        <v>1869000</v>
      </c>
      <c r="F12" s="275"/>
      <c r="G12" s="274">
        <f>38000+492000+50000+31000</f>
        <v>611000</v>
      </c>
      <c r="H12" s="275"/>
      <c r="I12" s="129"/>
      <c r="J12" s="128"/>
      <c r="K12" s="274">
        <f t="shared" si="0"/>
        <v>2480000</v>
      </c>
      <c r="L12" s="275"/>
      <c r="M12" s="128" t="s">
        <v>56</v>
      </c>
      <c r="N12" s="274">
        <v>2394480</v>
      </c>
      <c r="O12" s="275"/>
    </row>
    <row r="13" spans="1:15" ht="18" customHeight="1">
      <c r="A13" s="134"/>
      <c r="B13" s="128" t="s">
        <v>105</v>
      </c>
      <c r="C13" s="128"/>
      <c r="D13" s="128"/>
      <c r="E13" s="274">
        <v>22410</v>
      </c>
      <c r="F13" s="275"/>
      <c r="G13" s="274">
        <v>0</v>
      </c>
      <c r="H13" s="275"/>
      <c r="I13" s="129"/>
      <c r="J13" s="128"/>
      <c r="K13" s="274">
        <f t="shared" si="0"/>
        <v>22410</v>
      </c>
      <c r="L13" s="275"/>
      <c r="M13" s="128" t="s">
        <v>57</v>
      </c>
      <c r="N13" s="274">
        <f>5942400+14690+18000</f>
        <v>5975090</v>
      </c>
      <c r="O13" s="275"/>
    </row>
    <row r="14" spans="1:15" ht="18" customHeight="1">
      <c r="A14" s="134"/>
      <c r="B14" s="128" t="s">
        <v>366</v>
      </c>
      <c r="C14" s="128"/>
      <c r="D14" s="128"/>
      <c r="E14" s="274">
        <v>224930</v>
      </c>
      <c r="F14" s="275"/>
      <c r="G14" s="274">
        <v>14690</v>
      </c>
      <c r="H14" s="275"/>
      <c r="I14" s="274">
        <v>0</v>
      </c>
      <c r="J14" s="275"/>
      <c r="K14" s="274">
        <f t="shared" si="0"/>
        <v>239620</v>
      </c>
      <c r="L14" s="275"/>
      <c r="M14" s="128" t="s">
        <v>77</v>
      </c>
      <c r="N14" s="274">
        <v>0</v>
      </c>
      <c r="O14" s="275"/>
    </row>
    <row r="15" spans="1:15" ht="18" customHeight="1">
      <c r="A15" s="134"/>
      <c r="B15" s="128" t="s">
        <v>367</v>
      </c>
      <c r="C15" s="128"/>
      <c r="D15" s="128"/>
      <c r="E15" s="274">
        <v>70400</v>
      </c>
      <c r="F15" s="275"/>
      <c r="G15" s="274">
        <v>32000</v>
      </c>
      <c r="H15" s="275"/>
      <c r="I15" s="129"/>
      <c r="J15" s="128"/>
      <c r="K15" s="274">
        <f t="shared" si="0"/>
        <v>102400</v>
      </c>
      <c r="L15" s="275"/>
      <c r="M15" s="128"/>
      <c r="N15" s="129"/>
      <c r="O15" s="68"/>
    </row>
    <row r="16" spans="1:15" ht="18" customHeight="1">
      <c r="A16" s="134"/>
      <c r="B16" s="128" t="s">
        <v>104</v>
      </c>
      <c r="C16" s="128"/>
      <c r="D16" s="128"/>
      <c r="E16" s="274">
        <v>57900</v>
      </c>
      <c r="F16" s="275"/>
      <c r="G16" s="274">
        <v>0</v>
      </c>
      <c r="H16" s="280"/>
      <c r="I16" s="129"/>
      <c r="J16" s="128"/>
      <c r="K16" s="274">
        <f t="shared" si="0"/>
        <v>57900</v>
      </c>
      <c r="L16" s="275"/>
      <c r="M16" s="128"/>
      <c r="N16" s="129"/>
      <c r="O16" s="68"/>
    </row>
    <row r="17" spans="1:39" ht="18" customHeight="1">
      <c r="A17" s="134"/>
      <c r="B17" s="128" t="s">
        <v>368</v>
      </c>
      <c r="C17" s="128"/>
      <c r="D17" s="128"/>
      <c r="E17" s="274">
        <v>573390</v>
      </c>
      <c r="F17" s="275"/>
      <c r="G17" s="274"/>
      <c r="H17" s="280"/>
      <c r="I17" s="129"/>
      <c r="J17" s="128"/>
      <c r="K17" s="274">
        <f t="shared" si="0"/>
        <v>573390</v>
      </c>
      <c r="L17" s="275"/>
      <c r="M17" s="128"/>
      <c r="N17" s="274"/>
      <c r="O17" s="275"/>
    </row>
    <row r="18" spans="1:39" ht="18" customHeight="1">
      <c r="A18" s="134"/>
      <c r="B18" s="128" t="s">
        <v>370</v>
      </c>
      <c r="C18" s="128"/>
      <c r="D18" s="128"/>
      <c r="E18" s="274">
        <v>0</v>
      </c>
      <c r="F18" s="275"/>
      <c r="G18" s="274">
        <v>18000</v>
      </c>
      <c r="H18" s="280"/>
      <c r="I18" s="129"/>
      <c r="J18" s="128"/>
      <c r="K18" s="274">
        <f t="shared" si="0"/>
        <v>18000</v>
      </c>
      <c r="L18" s="275"/>
      <c r="M18" s="128"/>
      <c r="N18" s="129"/>
      <c r="O18" s="68"/>
    </row>
    <row r="19" spans="1:39" ht="18" customHeight="1">
      <c r="A19" s="135"/>
      <c r="B19" s="136"/>
      <c r="C19" s="136"/>
      <c r="D19" s="136"/>
      <c r="E19" s="287"/>
      <c r="F19" s="288"/>
      <c r="G19" s="132"/>
      <c r="H19" s="137"/>
      <c r="I19" s="129"/>
      <c r="J19" s="128"/>
      <c r="K19" s="132"/>
      <c r="L19" s="138"/>
      <c r="M19" s="128"/>
      <c r="N19" s="139"/>
      <c r="O19" s="140"/>
    </row>
    <row r="20" spans="1:39" ht="23.25" customHeight="1" thickBot="1">
      <c r="A20" s="32"/>
      <c r="B20" s="32"/>
      <c r="C20" s="128"/>
      <c r="D20" s="68"/>
      <c r="E20" s="284">
        <f>SUM(E8:E19)</f>
        <v>19736790</v>
      </c>
      <c r="F20" s="285"/>
      <c r="G20" s="284">
        <f>SUM(G7:G19)</f>
        <v>733510</v>
      </c>
      <c r="H20" s="285"/>
      <c r="I20" s="284">
        <f>SUM(I7:I19)</f>
        <v>0</v>
      </c>
      <c r="J20" s="285"/>
      <c r="K20" s="284">
        <f>SUM(K8:K19)</f>
        <v>20470300</v>
      </c>
      <c r="L20" s="285"/>
      <c r="M20" s="141"/>
      <c r="N20" s="284">
        <f>SUM(N7:N19)</f>
        <v>20470300</v>
      </c>
      <c r="O20" s="285"/>
    </row>
    <row r="21" spans="1:39" ht="13.5" customHeight="1" thickTop="1"/>
    <row r="22" spans="1:39" ht="23.25" customHeight="1">
      <c r="A22" s="128" t="s">
        <v>261</v>
      </c>
      <c r="B22" s="128"/>
      <c r="C22" s="128"/>
      <c r="D22" s="137"/>
      <c r="E22" s="137"/>
      <c r="F22" s="137"/>
      <c r="G22" s="137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</row>
    <row r="23" spans="1:39" s="128" customFormat="1" ht="27" customHeight="1">
      <c r="A23" s="128" t="s">
        <v>260</v>
      </c>
      <c r="D23" s="137"/>
      <c r="E23" s="137"/>
      <c r="F23" s="137"/>
      <c r="G23" s="137"/>
    </row>
    <row r="24" spans="1:39" ht="18.75" customHeight="1">
      <c r="A24" s="286" t="s">
        <v>259</v>
      </c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</row>
    <row r="25" spans="1:39" s="142" customFormat="1" ht="18"/>
    <row r="29" spans="1:39" ht="21" customHeight="1"/>
  </sheetData>
  <mergeCells count="66">
    <mergeCell ref="N11:O11"/>
    <mergeCell ref="N17:O17"/>
    <mergeCell ref="G18:H18"/>
    <mergeCell ref="K18:L18"/>
    <mergeCell ref="K13:L13"/>
    <mergeCell ref="K16:L16"/>
    <mergeCell ref="G17:H17"/>
    <mergeCell ref="K17:L17"/>
    <mergeCell ref="G11:H11"/>
    <mergeCell ref="I11:J11"/>
    <mergeCell ref="G12:H12"/>
    <mergeCell ref="I14:J14"/>
    <mergeCell ref="G14:H14"/>
    <mergeCell ref="K11:L11"/>
    <mergeCell ref="E12:F12"/>
    <mergeCell ref="E13:F13"/>
    <mergeCell ref="E14:F14"/>
    <mergeCell ref="E10:F10"/>
    <mergeCell ref="G9:H9"/>
    <mergeCell ref="G10:H10"/>
    <mergeCell ref="A1:N1"/>
    <mergeCell ref="A2:O2"/>
    <mergeCell ref="A3:O3"/>
    <mergeCell ref="E5:F5"/>
    <mergeCell ref="G5:H5"/>
    <mergeCell ref="I5:J5"/>
    <mergeCell ref="K5:L5"/>
    <mergeCell ref="N5:O6"/>
    <mergeCell ref="A5:D6"/>
    <mergeCell ref="M5:M6"/>
    <mergeCell ref="E6:F6"/>
    <mergeCell ref="G6:H6"/>
    <mergeCell ref="I6:J6"/>
    <mergeCell ref="K6:L6"/>
    <mergeCell ref="N20:O20"/>
    <mergeCell ref="A24:N24"/>
    <mergeCell ref="N12:O12"/>
    <mergeCell ref="N13:O13"/>
    <mergeCell ref="N14:O14"/>
    <mergeCell ref="E20:F20"/>
    <mergeCell ref="G20:H20"/>
    <mergeCell ref="E18:F18"/>
    <mergeCell ref="I20:J20"/>
    <mergeCell ref="K20:L20"/>
    <mergeCell ref="E19:F19"/>
    <mergeCell ref="E16:F16"/>
    <mergeCell ref="G16:H16"/>
    <mergeCell ref="E15:F15"/>
    <mergeCell ref="G15:H15"/>
    <mergeCell ref="E17:F17"/>
    <mergeCell ref="N9:O9"/>
    <mergeCell ref="N10:O10"/>
    <mergeCell ref="N7:O7"/>
    <mergeCell ref="K15:L15"/>
    <mergeCell ref="E7:F7"/>
    <mergeCell ref="E8:F8"/>
    <mergeCell ref="G8:H8"/>
    <mergeCell ref="K12:L12"/>
    <mergeCell ref="G13:H13"/>
    <mergeCell ref="K8:L8"/>
    <mergeCell ref="I8:J8"/>
    <mergeCell ref="K9:L9"/>
    <mergeCell ref="K14:L14"/>
    <mergeCell ref="N8:O8"/>
    <mergeCell ref="E9:F9"/>
    <mergeCell ref="E11:F11"/>
  </mergeCells>
  <phoneticPr fontId="0" type="noConversion"/>
  <pageMargins left="1" right="0.5" top="1" bottom="0.5" header="0.511811023622047" footer="0.511811023622047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F13" sqref="F13"/>
    </sheetView>
  </sheetViews>
  <sheetFormatPr defaultRowHeight="21"/>
  <cols>
    <col min="1" max="1" width="5.5703125" style="21" customWidth="1"/>
    <col min="2" max="3" width="9.140625" style="21"/>
    <col min="4" max="4" width="10.28515625" style="21" customWidth="1"/>
    <col min="5" max="5" width="9.140625" style="21"/>
    <col min="6" max="6" width="15.7109375" style="21" customWidth="1"/>
    <col min="7" max="7" width="1.85546875" style="21" customWidth="1"/>
    <col min="8" max="8" width="16.7109375" style="21" customWidth="1"/>
    <col min="9" max="16384" width="9.140625" style="21"/>
  </cols>
  <sheetData>
    <row r="1" spans="1:9" ht="23.25">
      <c r="A1" s="272"/>
      <c r="B1" s="272"/>
      <c r="C1" s="272"/>
      <c r="D1" s="272"/>
      <c r="E1" s="272"/>
      <c r="F1" s="272"/>
      <c r="G1" s="272"/>
      <c r="H1" s="272"/>
      <c r="I1" s="272"/>
    </row>
    <row r="2" spans="1:9" ht="23.25">
      <c r="A2" s="208"/>
      <c r="B2" s="208"/>
      <c r="C2" s="208"/>
      <c r="D2" s="208"/>
      <c r="E2" s="208"/>
      <c r="F2" s="208"/>
      <c r="G2" s="208"/>
      <c r="H2" s="273" t="s">
        <v>386</v>
      </c>
      <c r="I2" s="273"/>
    </row>
    <row r="3" spans="1:9" ht="23.25">
      <c r="A3" s="208"/>
      <c r="B3" s="208"/>
      <c r="C3" s="208"/>
      <c r="D3" s="208"/>
      <c r="E3" s="208"/>
      <c r="F3" s="208"/>
      <c r="G3" s="208"/>
      <c r="H3" s="147"/>
      <c r="I3" s="147"/>
    </row>
    <row r="4" spans="1:9" s="105" customFormat="1" ht="26.25">
      <c r="A4" s="218" t="s">
        <v>256</v>
      </c>
      <c r="B4" s="218"/>
      <c r="C4" s="218"/>
      <c r="D4" s="218"/>
      <c r="E4" s="218"/>
      <c r="F4" s="218"/>
      <c r="G4" s="218"/>
      <c r="H4" s="218"/>
    </row>
    <row r="5" spans="1:9" s="106" customFormat="1" ht="26.25">
      <c r="D5" s="106" t="s">
        <v>387</v>
      </c>
    </row>
    <row r="6" spans="1:9" s="106" customFormat="1" ht="26.25">
      <c r="D6" s="106" t="s">
        <v>388</v>
      </c>
      <c r="I6" s="76"/>
    </row>
    <row r="7" spans="1:9" ht="23.25">
      <c r="A7" s="2"/>
    </row>
    <row r="8" spans="1:9" ht="23.25">
      <c r="A8" s="2" t="s">
        <v>69</v>
      </c>
      <c r="H8" s="3">
        <v>0</v>
      </c>
      <c r="I8" s="2" t="s">
        <v>6</v>
      </c>
    </row>
    <row r="9" spans="1:9" ht="23.25">
      <c r="A9" s="2" t="s">
        <v>2</v>
      </c>
      <c r="H9" s="3">
        <v>0</v>
      </c>
      <c r="I9" s="2"/>
    </row>
    <row r="10" spans="1:9" ht="23.25">
      <c r="A10" s="2" t="s">
        <v>70</v>
      </c>
      <c r="H10" s="3"/>
      <c r="I10" s="2"/>
    </row>
    <row r="11" spans="1:9" ht="23.25">
      <c r="A11" s="2"/>
      <c r="B11" s="2" t="s">
        <v>71</v>
      </c>
      <c r="C11" s="2" t="s">
        <v>86</v>
      </c>
      <c r="E11" s="2" t="s">
        <v>88</v>
      </c>
      <c r="F11" s="2" t="s">
        <v>363</v>
      </c>
      <c r="H11" s="3">
        <v>95950.23</v>
      </c>
      <c r="I11" s="2"/>
    </row>
    <row r="12" spans="1:9" ht="23.25">
      <c r="A12" s="2"/>
      <c r="B12" s="2" t="s">
        <v>71</v>
      </c>
      <c r="C12" s="2" t="s">
        <v>86</v>
      </c>
      <c r="E12" s="2" t="s">
        <v>88</v>
      </c>
      <c r="F12" s="2" t="s">
        <v>339</v>
      </c>
      <c r="H12" s="3">
        <v>4233.41</v>
      </c>
      <c r="I12" s="2"/>
    </row>
    <row r="13" spans="1:9" ht="23.25">
      <c r="A13" s="2"/>
      <c r="B13" s="2" t="s">
        <v>71</v>
      </c>
      <c r="C13" s="2" t="s">
        <v>86</v>
      </c>
      <c r="E13" s="2" t="s">
        <v>88</v>
      </c>
      <c r="F13" s="2" t="s">
        <v>340</v>
      </c>
      <c r="H13" s="3">
        <v>11660081.279999999</v>
      </c>
      <c r="I13" s="2"/>
    </row>
    <row r="14" spans="1:9" ht="23.25">
      <c r="A14" s="2"/>
      <c r="B14" s="2" t="s">
        <v>71</v>
      </c>
      <c r="C14" s="2" t="s">
        <v>341</v>
      </c>
      <c r="E14" s="2" t="s">
        <v>88</v>
      </c>
      <c r="F14" s="2" t="s">
        <v>342</v>
      </c>
      <c r="H14" s="3">
        <v>5000000</v>
      </c>
      <c r="I14" s="2"/>
    </row>
    <row r="15" spans="1:9" ht="23.25">
      <c r="A15" s="2"/>
      <c r="B15" s="2" t="s">
        <v>71</v>
      </c>
      <c r="C15" s="2" t="s">
        <v>87</v>
      </c>
      <c r="E15" s="2" t="s">
        <v>88</v>
      </c>
      <c r="F15" s="2" t="s">
        <v>343</v>
      </c>
      <c r="H15" s="3">
        <v>0</v>
      </c>
      <c r="I15" s="2"/>
    </row>
    <row r="16" spans="1:9" ht="23.25">
      <c r="A16" s="2"/>
      <c r="B16" s="2" t="s">
        <v>71</v>
      </c>
      <c r="C16" s="2" t="s">
        <v>87</v>
      </c>
      <c r="E16" s="2" t="s">
        <v>88</v>
      </c>
      <c r="F16" s="2" t="s">
        <v>344</v>
      </c>
      <c r="H16" s="3">
        <v>0</v>
      </c>
      <c r="I16" s="2"/>
    </row>
    <row r="17" spans="2:9" ht="23.25">
      <c r="B17" s="2" t="s">
        <v>85</v>
      </c>
      <c r="C17" s="2" t="s">
        <v>86</v>
      </c>
      <c r="E17" s="2" t="s">
        <v>88</v>
      </c>
      <c r="F17" s="2" t="s">
        <v>345</v>
      </c>
      <c r="H17" s="3">
        <v>207688.92</v>
      </c>
      <c r="I17" s="2"/>
    </row>
    <row r="18" spans="2:9" ht="23.25">
      <c r="B18" s="2" t="s">
        <v>85</v>
      </c>
      <c r="C18" s="2" t="s">
        <v>341</v>
      </c>
      <c r="E18" s="2" t="s">
        <v>88</v>
      </c>
      <c r="F18" s="2" t="s">
        <v>346</v>
      </c>
      <c r="H18" s="3">
        <v>1039482.28</v>
      </c>
      <c r="I18" s="2"/>
    </row>
    <row r="19" spans="2:9" ht="24" thickBot="1">
      <c r="B19" s="2"/>
      <c r="H19" s="4">
        <f>SUM(H8:H18)</f>
        <v>18007436.120000001</v>
      </c>
      <c r="I19" s="2" t="s">
        <v>6</v>
      </c>
    </row>
    <row r="20" spans="2:9" ht="21.75" thickTop="1"/>
  </sheetData>
  <mergeCells count="2">
    <mergeCell ref="A1:I1"/>
    <mergeCell ref="H2:I2"/>
  </mergeCells>
  <phoneticPr fontId="0" type="noConversion"/>
  <pageMargins left="1.3385826771653544" right="0.35433070866141736" top="0.79" bottom="0.98425196850393704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60"/>
  <sheetViews>
    <sheetView topLeftCell="B1" workbookViewId="0">
      <selection activeCell="C18" sqref="C18"/>
    </sheetView>
  </sheetViews>
  <sheetFormatPr defaultRowHeight="23.25"/>
  <cols>
    <col min="1" max="1" width="7.42578125" style="5" customWidth="1"/>
    <col min="2" max="2" width="65.140625" style="5" customWidth="1"/>
    <col min="3" max="3" width="13.7109375" style="5" customWidth="1"/>
    <col min="4" max="5" width="14.7109375" style="5" customWidth="1"/>
    <col min="6" max="6" width="15.7109375" style="5" customWidth="1"/>
    <col min="7" max="7" width="13.85546875" style="5" customWidth="1"/>
    <col min="8" max="16384" width="9.140625" style="5"/>
  </cols>
  <sheetData>
    <row r="1" spans="1:7" ht="12.75" customHeight="1">
      <c r="A1" s="327"/>
      <c r="B1" s="327"/>
      <c r="C1" s="327"/>
      <c r="D1" s="327"/>
      <c r="E1" s="327"/>
      <c r="F1" s="327"/>
      <c r="G1" s="327"/>
    </row>
    <row r="2" spans="1:7" ht="21" customHeight="1">
      <c r="B2" s="324" t="s">
        <v>231</v>
      </c>
      <c r="C2" s="324"/>
      <c r="D2" s="324"/>
      <c r="E2" s="324"/>
      <c r="F2" s="324"/>
      <c r="G2" s="1" t="s">
        <v>389</v>
      </c>
    </row>
    <row r="3" spans="1:7" ht="21" customHeight="1">
      <c r="B3" s="324" t="s">
        <v>274</v>
      </c>
      <c r="C3" s="324"/>
      <c r="D3" s="324"/>
      <c r="E3" s="324"/>
      <c r="F3" s="324"/>
    </row>
    <row r="4" spans="1:7" ht="21" customHeight="1">
      <c r="B4" s="324" t="s">
        <v>232</v>
      </c>
      <c r="C4" s="324"/>
      <c r="D4" s="324"/>
      <c r="E4" s="324"/>
      <c r="F4" s="324"/>
      <c r="G4" s="155" t="s">
        <v>275</v>
      </c>
    </row>
    <row r="5" spans="1:7" ht="6.75" customHeight="1"/>
    <row r="6" spans="1:7" s="7" customFormat="1" ht="15" customHeight="1">
      <c r="A6" s="325" t="s">
        <v>106</v>
      </c>
      <c r="B6" s="325" t="s">
        <v>74</v>
      </c>
      <c r="C6" s="6" t="s">
        <v>126</v>
      </c>
      <c r="D6" s="328" t="s">
        <v>75</v>
      </c>
      <c r="E6" s="325" t="s">
        <v>102</v>
      </c>
      <c r="F6" s="325" t="s">
        <v>76</v>
      </c>
      <c r="G6" s="325" t="s">
        <v>103</v>
      </c>
    </row>
    <row r="7" spans="1:7" s="7" customFormat="1" ht="16.5" customHeight="1">
      <c r="A7" s="326"/>
      <c r="B7" s="326"/>
      <c r="C7" s="8" t="s">
        <v>127</v>
      </c>
      <c r="D7" s="329"/>
      <c r="E7" s="326"/>
      <c r="F7" s="326"/>
      <c r="G7" s="326"/>
    </row>
    <row r="8" spans="1:7" s="7" customFormat="1" ht="18.95" customHeight="1">
      <c r="A8" s="70"/>
      <c r="B8" s="74" t="s">
        <v>246</v>
      </c>
      <c r="C8" s="72"/>
      <c r="D8" s="71"/>
      <c r="E8" s="70"/>
      <c r="F8" s="71"/>
      <c r="G8" s="70"/>
    </row>
    <row r="9" spans="1:7" s="7" customFormat="1" ht="18.95" customHeight="1">
      <c r="A9" s="70"/>
      <c r="B9" s="74" t="s">
        <v>247</v>
      </c>
      <c r="C9" s="75">
        <v>286343</v>
      </c>
      <c r="D9" s="71"/>
      <c r="E9" s="70"/>
      <c r="F9" s="71"/>
      <c r="G9" s="70"/>
    </row>
    <row r="10" spans="1:7" s="7" customFormat="1" ht="2.25" customHeight="1">
      <c r="A10" s="70"/>
      <c r="B10" s="74"/>
      <c r="C10" s="72"/>
      <c r="D10" s="71"/>
      <c r="E10" s="70"/>
      <c r="F10" s="71"/>
      <c r="G10" s="70"/>
    </row>
    <row r="11" spans="1:7" s="13" customFormat="1" ht="18.95" customHeight="1">
      <c r="A11" s="9"/>
      <c r="B11" s="10" t="s">
        <v>233</v>
      </c>
      <c r="C11" s="11"/>
      <c r="D11" s="12"/>
      <c r="E11" s="11"/>
      <c r="F11" s="12"/>
      <c r="G11" s="11"/>
    </row>
    <row r="12" spans="1:7" s="13" customFormat="1" ht="18.95" customHeight="1">
      <c r="A12" s="9"/>
      <c r="B12" s="10" t="s">
        <v>234</v>
      </c>
      <c r="C12" s="11"/>
      <c r="D12" s="12"/>
      <c r="E12" s="11"/>
      <c r="F12" s="12"/>
      <c r="G12" s="11"/>
    </row>
    <row r="13" spans="1:7" s="13" customFormat="1" ht="18.95" customHeight="1">
      <c r="A13" s="9"/>
      <c r="B13" s="10" t="s">
        <v>270</v>
      </c>
      <c r="C13" s="11"/>
      <c r="D13" s="12"/>
      <c r="E13" s="11"/>
      <c r="F13" s="12"/>
      <c r="G13" s="11"/>
    </row>
    <row r="14" spans="1:7" s="13" customFormat="1" ht="3" customHeight="1">
      <c r="A14" s="14"/>
      <c r="B14" s="15"/>
      <c r="C14" s="11"/>
      <c r="D14" s="12"/>
      <c r="E14" s="11"/>
      <c r="F14" s="12"/>
      <c r="G14" s="11"/>
    </row>
    <row r="15" spans="1:7" s="13" customFormat="1" ht="20.100000000000001" customHeight="1">
      <c r="A15" s="14"/>
      <c r="B15" s="15" t="s">
        <v>239</v>
      </c>
      <c r="C15" s="11"/>
      <c r="D15" s="12"/>
      <c r="E15" s="11"/>
      <c r="F15" s="12"/>
      <c r="G15" s="11"/>
    </row>
    <row r="16" spans="1:7" s="13" customFormat="1" ht="19.5" customHeight="1">
      <c r="A16" s="14">
        <v>1</v>
      </c>
      <c r="B16" s="73" t="s">
        <v>271</v>
      </c>
      <c r="C16" s="11"/>
      <c r="D16" s="12">
        <v>14690</v>
      </c>
      <c r="E16" s="11"/>
      <c r="F16" s="12">
        <v>14690</v>
      </c>
      <c r="G16" s="11">
        <f>+D16-F16</f>
        <v>0</v>
      </c>
    </row>
    <row r="17" spans="1:7" s="13" customFormat="1" ht="3" customHeight="1">
      <c r="A17" s="14"/>
      <c r="B17" s="15"/>
      <c r="C17" s="11"/>
      <c r="D17" s="12"/>
      <c r="E17" s="11"/>
      <c r="F17" s="12"/>
      <c r="G17" s="11"/>
    </row>
    <row r="18" spans="1:7" s="13" customFormat="1" ht="20.100000000000001" customHeight="1">
      <c r="A18" s="9"/>
      <c r="B18" s="10" t="s">
        <v>235</v>
      </c>
      <c r="C18" s="11"/>
      <c r="D18" s="12"/>
      <c r="E18" s="11"/>
      <c r="F18" s="12"/>
      <c r="G18" s="11"/>
    </row>
    <row r="19" spans="1:7" s="13" customFormat="1" ht="3" customHeight="1">
      <c r="A19" s="9"/>
      <c r="B19" s="10"/>
      <c r="C19" s="11"/>
      <c r="D19" s="12"/>
      <c r="E19" s="11"/>
      <c r="F19" s="12"/>
      <c r="G19" s="11"/>
    </row>
    <row r="20" spans="1:7" s="13" customFormat="1" ht="20.100000000000001" customHeight="1">
      <c r="A20" s="14"/>
      <c r="B20" s="15" t="s">
        <v>303</v>
      </c>
      <c r="C20" s="11"/>
      <c r="D20" s="12"/>
      <c r="E20" s="11"/>
      <c r="F20" s="12"/>
      <c r="G20" s="11"/>
    </row>
    <row r="21" spans="1:7" s="13" customFormat="1" ht="18.95" customHeight="1">
      <c r="A21" s="14">
        <v>2</v>
      </c>
      <c r="B21" s="10" t="s">
        <v>304</v>
      </c>
      <c r="C21" s="11"/>
      <c r="D21" s="12">
        <v>18000</v>
      </c>
      <c r="E21" s="11"/>
      <c r="F21" s="12">
        <v>18000</v>
      </c>
      <c r="G21" s="11">
        <f>+D21-F21</f>
        <v>0</v>
      </c>
    </row>
    <row r="22" spans="1:7" s="13" customFormat="1" ht="20.100000000000001" customHeight="1">
      <c r="A22" s="14"/>
      <c r="B22" s="15" t="s">
        <v>240</v>
      </c>
      <c r="C22" s="11"/>
      <c r="D22" s="12"/>
      <c r="E22" s="11"/>
      <c r="F22" s="12"/>
      <c r="G22" s="11"/>
    </row>
    <row r="23" spans="1:7" s="13" customFormat="1" ht="20.100000000000001" customHeight="1">
      <c r="A23" s="14">
        <v>3</v>
      </c>
      <c r="B23" s="16" t="s">
        <v>236</v>
      </c>
      <c r="C23" s="11"/>
      <c r="D23" s="12"/>
      <c r="E23" s="11">
        <v>45000</v>
      </c>
      <c r="F23" s="12">
        <v>0</v>
      </c>
      <c r="G23" s="11">
        <f>+E23-F23</f>
        <v>45000</v>
      </c>
    </row>
    <row r="24" spans="1:7" s="13" customFormat="1" ht="20.100000000000001" customHeight="1">
      <c r="A24" s="14">
        <v>4</v>
      </c>
      <c r="B24" s="73" t="s">
        <v>237</v>
      </c>
      <c r="C24" s="11"/>
      <c r="D24" s="12"/>
      <c r="E24" s="11">
        <v>5400</v>
      </c>
      <c r="F24" s="12">
        <v>0</v>
      </c>
      <c r="G24" s="11">
        <f>+E24-F24</f>
        <v>5400</v>
      </c>
    </row>
    <row r="25" spans="1:7" s="13" customFormat="1" ht="20.100000000000001" customHeight="1">
      <c r="A25" s="14">
        <v>5</v>
      </c>
      <c r="B25" s="73" t="s">
        <v>241</v>
      </c>
      <c r="C25" s="11"/>
      <c r="D25" s="12"/>
      <c r="E25" s="11">
        <v>23000</v>
      </c>
      <c r="F25" s="12">
        <v>0</v>
      </c>
      <c r="G25" s="11">
        <f>+E25-F25</f>
        <v>23000</v>
      </c>
    </row>
    <row r="26" spans="1:7" s="13" customFormat="1" ht="4.5" customHeight="1">
      <c r="A26" s="24"/>
      <c r="B26" s="23"/>
      <c r="C26" s="11"/>
      <c r="D26" s="12"/>
      <c r="E26" s="11"/>
      <c r="F26" s="12"/>
      <c r="G26" s="11"/>
    </row>
    <row r="27" spans="1:7" s="13" customFormat="1" ht="20.100000000000001" customHeight="1">
      <c r="A27" s="14"/>
      <c r="B27" s="15" t="s">
        <v>239</v>
      </c>
      <c r="C27" s="11"/>
      <c r="D27" s="12"/>
      <c r="E27" s="11"/>
      <c r="F27" s="12"/>
      <c r="G27" s="11"/>
    </row>
    <row r="28" spans="1:7" s="13" customFormat="1" ht="20.100000000000001" customHeight="1">
      <c r="A28" s="24">
        <v>6</v>
      </c>
      <c r="B28" s="16" t="s">
        <v>238</v>
      </c>
      <c r="C28" s="11"/>
      <c r="D28" s="12"/>
      <c r="E28" s="11">
        <v>39000</v>
      </c>
      <c r="F28" s="12">
        <v>0</v>
      </c>
      <c r="G28" s="11">
        <f>+E28-F28</f>
        <v>39000</v>
      </c>
    </row>
    <row r="29" spans="1:7" s="13" customFormat="1" ht="3.75" customHeight="1">
      <c r="A29" s="24"/>
      <c r="B29" s="23"/>
      <c r="C29" s="11"/>
      <c r="D29" s="12"/>
      <c r="E29" s="11"/>
      <c r="F29" s="12"/>
      <c r="G29" s="11"/>
    </row>
    <row r="30" spans="1:7" s="13" customFormat="1" ht="18.95" customHeight="1">
      <c r="A30" s="9"/>
      <c r="B30" s="10" t="s">
        <v>242</v>
      </c>
      <c r="C30" s="11"/>
      <c r="D30" s="12"/>
      <c r="E30" s="11"/>
      <c r="F30" s="12"/>
      <c r="G30" s="11"/>
    </row>
    <row r="31" spans="1:7" s="13" customFormat="1" ht="18.95" customHeight="1">
      <c r="A31" s="9"/>
      <c r="B31" s="10" t="s">
        <v>243</v>
      </c>
      <c r="C31" s="11"/>
      <c r="D31" s="12"/>
      <c r="E31" s="11"/>
      <c r="F31" s="12"/>
      <c r="G31" s="11"/>
    </row>
    <row r="32" spans="1:7" s="13" customFormat="1" ht="18.95" customHeight="1">
      <c r="A32" s="9"/>
      <c r="B32" s="10" t="s">
        <v>244</v>
      </c>
      <c r="C32" s="11"/>
      <c r="D32" s="12"/>
      <c r="E32" s="11"/>
      <c r="F32" s="12"/>
      <c r="G32" s="11"/>
    </row>
    <row r="33" spans="1:7" s="13" customFormat="1" ht="3" customHeight="1">
      <c r="A33" s="14"/>
      <c r="B33" s="15"/>
      <c r="C33" s="11"/>
      <c r="D33" s="12"/>
      <c r="E33" s="11"/>
      <c r="F33" s="12"/>
      <c r="G33" s="11"/>
    </row>
    <row r="34" spans="1:7" s="13" customFormat="1" ht="20.100000000000001" customHeight="1">
      <c r="A34" s="14"/>
      <c r="B34" s="22" t="s">
        <v>272</v>
      </c>
      <c r="C34" s="11"/>
      <c r="D34" s="12"/>
      <c r="E34" s="11"/>
      <c r="F34" s="12"/>
      <c r="G34" s="11"/>
    </row>
    <row r="35" spans="1:7" s="13" customFormat="1" ht="20.100000000000001" customHeight="1">
      <c r="A35" s="24">
        <v>7</v>
      </c>
      <c r="B35" s="73" t="s">
        <v>245</v>
      </c>
      <c r="C35" s="11"/>
      <c r="D35" s="12"/>
      <c r="E35" s="11">
        <v>99500</v>
      </c>
      <c r="F35" s="12">
        <v>0</v>
      </c>
      <c r="G35" s="11">
        <f>+E35-F35</f>
        <v>99500</v>
      </c>
    </row>
    <row r="36" spans="1:7" s="13" customFormat="1" ht="4.5" customHeight="1">
      <c r="A36" s="24"/>
      <c r="B36" s="23"/>
      <c r="C36" s="11"/>
      <c r="D36" s="12"/>
      <c r="E36" s="11"/>
      <c r="F36" s="12"/>
      <c r="G36" s="11"/>
    </row>
    <row r="37" spans="1:7" s="13" customFormat="1" ht="20.100000000000001" customHeight="1">
      <c r="A37" s="151" t="s">
        <v>248</v>
      </c>
      <c r="B37" s="153" t="s">
        <v>273</v>
      </c>
      <c r="C37" s="11"/>
      <c r="D37" s="12"/>
      <c r="E37" s="11"/>
      <c r="F37" s="154">
        <v>41753</v>
      </c>
      <c r="G37" s="154">
        <v>0</v>
      </c>
    </row>
    <row r="38" spans="1:7" s="13" customFormat="1" ht="17.25" customHeight="1" thickBot="1">
      <c r="B38" s="17" t="s">
        <v>116</v>
      </c>
      <c r="C38" s="19">
        <f>SUM(C8:C37)</f>
        <v>286343</v>
      </c>
      <c r="D38" s="19">
        <f>SUM(D8:D37)</f>
        <v>32690</v>
      </c>
      <c r="E38" s="18">
        <f>SUM(E8:E37)</f>
        <v>211900</v>
      </c>
      <c r="F38" s="18">
        <f>SUM(F8:F37)</f>
        <v>74443</v>
      </c>
      <c r="G38" s="19">
        <f>SUM(G8:G37)</f>
        <v>211900</v>
      </c>
    </row>
    <row r="39" spans="1:7" s="20" customFormat="1" ht="27" customHeight="1" thickTop="1"/>
    <row r="40" spans="1:7">
      <c r="A40" s="327"/>
      <c r="B40" s="327"/>
      <c r="C40" s="327"/>
      <c r="D40" s="327"/>
      <c r="E40" s="327"/>
      <c r="F40" s="327"/>
      <c r="G40" s="327"/>
    </row>
    <row r="41" spans="1:7" ht="21" customHeight="1">
      <c r="B41" s="324" t="s">
        <v>231</v>
      </c>
      <c r="C41" s="324"/>
      <c r="D41" s="324"/>
      <c r="E41" s="324"/>
      <c r="F41" s="324"/>
      <c r="G41" s="1" t="s">
        <v>389</v>
      </c>
    </row>
    <row r="42" spans="1:7" ht="21" customHeight="1">
      <c r="B42" s="324" t="s">
        <v>274</v>
      </c>
      <c r="C42" s="324"/>
      <c r="D42" s="324"/>
      <c r="E42" s="324"/>
      <c r="F42" s="324"/>
    </row>
    <row r="43" spans="1:7" ht="21" customHeight="1">
      <c r="B43" s="324" t="s">
        <v>232</v>
      </c>
      <c r="C43" s="324"/>
      <c r="D43" s="324"/>
      <c r="E43" s="324"/>
      <c r="F43" s="324"/>
      <c r="G43" s="155" t="s">
        <v>276</v>
      </c>
    </row>
    <row r="44" spans="1:7" ht="6.75" customHeight="1"/>
    <row r="45" spans="1:7" s="7" customFormat="1" ht="15" customHeight="1">
      <c r="A45" s="325" t="s">
        <v>106</v>
      </c>
      <c r="B45" s="325" t="s">
        <v>74</v>
      </c>
      <c r="C45" s="6" t="s">
        <v>126</v>
      </c>
      <c r="D45" s="328" t="s">
        <v>75</v>
      </c>
      <c r="E45" s="325" t="s">
        <v>102</v>
      </c>
      <c r="F45" s="325" t="s">
        <v>76</v>
      </c>
      <c r="G45" s="325" t="s">
        <v>103</v>
      </c>
    </row>
    <row r="46" spans="1:7" s="7" customFormat="1" ht="16.5" customHeight="1">
      <c r="A46" s="326"/>
      <c r="B46" s="326"/>
      <c r="C46" s="8" t="s">
        <v>127</v>
      </c>
      <c r="D46" s="329"/>
      <c r="E46" s="326"/>
      <c r="F46" s="326"/>
      <c r="G46" s="326"/>
    </row>
    <row r="47" spans="1:7" s="7" customFormat="1">
      <c r="A47" s="70"/>
      <c r="B47" s="152" t="s">
        <v>277</v>
      </c>
      <c r="C47" s="72"/>
      <c r="D47" s="71"/>
      <c r="E47" s="70"/>
      <c r="F47" s="71"/>
      <c r="G47" s="70"/>
    </row>
    <row r="48" spans="1:7" s="7" customFormat="1">
      <c r="A48" s="70"/>
      <c r="B48" s="152" t="s">
        <v>278</v>
      </c>
      <c r="C48" s="75">
        <v>181000</v>
      </c>
      <c r="D48" s="71"/>
      <c r="E48" s="70"/>
      <c r="F48" s="71"/>
      <c r="G48" s="70"/>
    </row>
    <row r="49" spans="1:7" s="7" customFormat="1">
      <c r="A49" s="70"/>
      <c r="B49" s="152" t="s">
        <v>279</v>
      </c>
      <c r="C49" s="75">
        <v>181000</v>
      </c>
      <c r="D49" s="71"/>
      <c r="E49" s="70"/>
      <c r="F49" s="71"/>
      <c r="G49" s="70"/>
    </row>
    <row r="50" spans="1:7" s="7" customFormat="1">
      <c r="A50" s="70"/>
      <c r="B50" s="152" t="s">
        <v>280</v>
      </c>
      <c r="C50" s="75">
        <v>724000</v>
      </c>
      <c r="D50" s="71"/>
      <c r="E50" s="70"/>
      <c r="F50" s="71"/>
      <c r="G50" s="70"/>
    </row>
    <row r="51" spans="1:7" s="7" customFormat="1" ht="2.25" customHeight="1">
      <c r="A51" s="70"/>
      <c r="B51" s="152"/>
      <c r="C51" s="72"/>
      <c r="D51" s="71"/>
      <c r="E51" s="70"/>
      <c r="F51" s="71"/>
      <c r="G51" s="70"/>
    </row>
    <row r="52" spans="1:7" s="13" customFormat="1" ht="19.5" customHeight="1">
      <c r="A52" s="9"/>
      <c r="B52" s="10" t="s">
        <v>128</v>
      </c>
      <c r="C52" s="11"/>
      <c r="D52" s="12"/>
      <c r="E52" s="11"/>
      <c r="F52" s="12"/>
      <c r="G52" s="11"/>
    </row>
    <row r="53" spans="1:7" s="13" customFormat="1" ht="19.5" customHeight="1">
      <c r="A53" s="9"/>
      <c r="B53" s="10" t="s">
        <v>129</v>
      </c>
      <c r="C53" s="11"/>
      <c r="D53" s="12"/>
      <c r="E53" s="11"/>
      <c r="F53" s="12"/>
      <c r="G53" s="11"/>
    </row>
    <row r="54" spans="1:7" s="13" customFormat="1" ht="19.5" customHeight="1">
      <c r="A54" s="9"/>
      <c r="B54" s="10" t="s">
        <v>281</v>
      </c>
      <c r="C54" s="11"/>
      <c r="D54" s="12"/>
      <c r="E54" s="11"/>
      <c r="F54" s="12"/>
      <c r="G54" s="11"/>
    </row>
    <row r="55" spans="1:7" s="13" customFormat="1" ht="3" customHeight="1">
      <c r="A55" s="14"/>
      <c r="B55" s="15"/>
      <c r="C55" s="11"/>
      <c r="D55" s="12"/>
      <c r="E55" s="11"/>
      <c r="F55" s="12"/>
      <c r="G55" s="11"/>
    </row>
    <row r="56" spans="1:7" s="13" customFormat="1" ht="20.100000000000001" customHeight="1">
      <c r="A56" s="14"/>
      <c r="B56" s="15" t="s">
        <v>283</v>
      </c>
      <c r="C56" s="11"/>
      <c r="D56" s="12">
        <v>1078500</v>
      </c>
      <c r="E56" s="11"/>
      <c r="F56" s="12">
        <v>1078500</v>
      </c>
      <c r="G56" s="154">
        <f>+C48+C49+C50-F56</f>
        <v>7500</v>
      </c>
    </row>
    <row r="57" spans="1:7" s="13" customFormat="1" ht="20.100000000000001" customHeight="1">
      <c r="A57" s="158"/>
      <c r="B57" s="150"/>
      <c r="C57" s="11"/>
      <c r="D57" s="12"/>
      <c r="E57" s="11"/>
      <c r="F57" s="12"/>
      <c r="G57" s="11"/>
    </row>
    <row r="58" spans="1:7" s="13" customFormat="1" ht="21.75" customHeight="1" thickBot="1">
      <c r="B58" s="17" t="s">
        <v>116</v>
      </c>
      <c r="C58" s="19">
        <f>SUM(C47:C57)</f>
        <v>1086000</v>
      </c>
      <c r="D58" s="19">
        <f>SUM(D47:D57)</f>
        <v>1078500</v>
      </c>
      <c r="E58" s="18">
        <f>SUM(E47:E57)</f>
        <v>0</v>
      </c>
      <c r="F58" s="19">
        <f>SUM(F47:F57)</f>
        <v>1078500</v>
      </c>
      <c r="G58" s="19">
        <f>SUM(G47:G57)</f>
        <v>7500</v>
      </c>
    </row>
    <row r="59" spans="1:7" s="13" customFormat="1" ht="21.75" customHeight="1" thickTop="1" thickBot="1">
      <c r="B59" s="17" t="s">
        <v>282</v>
      </c>
      <c r="C59" s="156"/>
      <c r="D59" s="156"/>
      <c r="E59" s="156"/>
      <c r="F59" s="156"/>
      <c r="G59" s="157">
        <f>+G38+G58</f>
        <v>219400</v>
      </c>
    </row>
    <row r="60" spans="1:7" ht="24" thickTop="1"/>
  </sheetData>
  <mergeCells count="20">
    <mergeCell ref="A40:G40"/>
    <mergeCell ref="B42:F42"/>
    <mergeCell ref="B43:F43"/>
    <mergeCell ref="A45:A46"/>
    <mergeCell ref="B45:B46"/>
    <mergeCell ref="D45:D46"/>
    <mergeCell ref="E45:E46"/>
    <mergeCell ref="F45:F46"/>
    <mergeCell ref="G45:G46"/>
    <mergeCell ref="B41:F41"/>
    <mergeCell ref="A1:G1"/>
    <mergeCell ref="B2:F2"/>
    <mergeCell ref="B3:F3"/>
    <mergeCell ref="B4:F4"/>
    <mergeCell ref="A6:A7"/>
    <mergeCell ref="B6:B7"/>
    <mergeCell ref="D6:D7"/>
    <mergeCell ref="E6:E7"/>
    <mergeCell ref="F6:F7"/>
    <mergeCell ref="G6:G7"/>
  </mergeCells>
  <pageMargins left="1.0629921259842521" right="0.15748031496062992" top="0.39370078740157483" bottom="0.15748031496062992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82"/>
  <sheetViews>
    <sheetView workbookViewId="0">
      <selection activeCell="B3" sqref="B3"/>
    </sheetView>
  </sheetViews>
  <sheetFormatPr defaultRowHeight="21"/>
  <cols>
    <col min="1" max="1" width="4.85546875" style="21" customWidth="1"/>
    <col min="2" max="2" width="7.28515625" style="21" customWidth="1"/>
    <col min="3" max="3" width="50.5703125" style="21" customWidth="1"/>
    <col min="4" max="4" width="13.5703125" style="21" customWidth="1"/>
    <col min="5" max="5" width="12.28515625" style="21" customWidth="1"/>
    <col min="6" max="7" width="13.5703125" style="21" customWidth="1"/>
    <col min="8" max="8" width="31.140625" style="21" customWidth="1"/>
    <col min="9" max="16384" width="9.140625" style="21"/>
  </cols>
  <sheetData>
    <row r="2" spans="1:8" ht="23.25">
      <c r="A2" s="272"/>
      <c r="B2" s="272"/>
      <c r="C2" s="272"/>
      <c r="D2" s="272"/>
      <c r="E2" s="272"/>
      <c r="F2" s="272"/>
      <c r="G2" s="272"/>
      <c r="H2" s="272"/>
    </row>
    <row r="3" spans="1:8">
      <c r="C3" s="20"/>
      <c r="H3" s="210" t="s">
        <v>390</v>
      </c>
    </row>
    <row r="4" spans="1:8">
      <c r="A4" s="324" t="s">
        <v>148</v>
      </c>
      <c r="B4" s="324"/>
      <c r="C4" s="324"/>
      <c r="D4" s="324"/>
      <c r="E4" s="324"/>
      <c r="F4" s="324"/>
      <c r="G4" s="324"/>
      <c r="H4" s="324"/>
    </row>
    <row r="5" spans="1:8">
      <c r="A5" s="324" t="s">
        <v>121</v>
      </c>
      <c r="B5" s="324"/>
      <c r="C5" s="324"/>
      <c r="D5" s="324"/>
      <c r="E5" s="324"/>
      <c r="F5" s="324"/>
      <c r="G5" s="324"/>
      <c r="H5" s="324"/>
    </row>
    <row r="6" spans="1:8">
      <c r="A6" s="324" t="s">
        <v>149</v>
      </c>
      <c r="B6" s="324"/>
      <c r="C6" s="324"/>
      <c r="D6" s="324"/>
      <c r="E6" s="324"/>
      <c r="F6" s="324"/>
      <c r="G6" s="324"/>
      <c r="H6" s="324"/>
    </row>
    <row r="7" spans="1:8" ht="23.25">
      <c r="A7" s="211"/>
      <c r="B7" s="211"/>
      <c r="C7" s="211"/>
      <c r="D7" s="211"/>
      <c r="E7" s="211"/>
      <c r="F7" s="211"/>
      <c r="G7" s="211"/>
      <c r="H7" s="222" t="s">
        <v>391</v>
      </c>
    </row>
    <row r="8" spans="1:8" ht="9.75" customHeight="1"/>
    <row r="9" spans="1:8" s="28" customFormat="1">
      <c r="A9" s="290" t="s">
        <v>74</v>
      </c>
      <c r="B9" s="294"/>
      <c r="C9" s="291"/>
      <c r="D9" s="322" t="s">
        <v>4</v>
      </c>
      <c r="E9" s="323"/>
      <c r="F9" s="296" t="s">
        <v>76</v>
      </c>
      <c r="G9" s="296" t="s">
        <v>103</v>
      </c>
      <c r="H9" s="296" t="s">
        <v>64</v>
      </c>
    </row>
    <row r="10" spans="1:8" s="28" customFormat="1">
      <c r="A10" s="292"/>
      <c r="B10" s="295"/>
      <c r="C10" s="293"/>
      <c r="D10" s="29" t="s">
        <v>75</v>
      </c>
      <c r="E10" s="30" t="s">
        <v>102</v>
      </c>
      <c r="F10" s="297"/>
      <c r="G10" s="297"/>
      <c r="H10" s="297"/>
    </row>
    <row r="11" spans="1:8" s="20" customFormat="1" ht="26.25" customHeight="1">
      <c r="A11" s="31" t="s">
        <v>122</v>
      </c>
      <c r="B11" s="32"/>
      <c r="C11" s="33"/>
      <c r="D11" s="34"/>
      <c r="E11" s="32"/>
      <c r="F11" s="34"/>
      <c r="G11" s="32"/>
      <c r="H11" s="34"/>
    </row>
    <row r="12" spans="1:8">
      <c r="A12" s="35" t="s">
        <v>95</v>
      </c>
      <c r="C12" s="36" t="s">
        <v>96</v>
      </c>
      <c r="D12" s="37"/>
      <c r="E12" s="38"/>
      <c r="F12" s="37"/>
      <c r="G12" s="38"/>
      <c r="H12" s="39"/>
    </row>
    <row r="13" spans="1:8">
      <c r="A13" s="35" t="s">
        <v>97</v>
      </c>
      <c r="B13" s="36"/>
      <c r="C13" s="40" t="s">
        <v>168</v>
      </c>
      <c r="D13" s="37"/>
      <c r="E13" s="38"/>
      <c r="F13" s="37"/>
      <c r="G13" s="38"/>
      <c r="H13" s="39"/>
    </row>
    <row r="14" spans="1:8">
      <c r="A14" s="35" t="s">
        <v>99</v>
      </c>
      <c r="B14" s="36"/>
      <c r="C14" s="40" t="s">
        <v>169</v>
      </c>
      <c r="D14" s="37"/>
      <c r="E14" s="38"/>
      <c r="F14" s="37"/>
      <c r="G14" s="38"/>
      <c r="H14" s="39"/>
    </row>
    <row r="15" spans="1:8">
      <c r="A15" s="35" t="s">
        <v>93</v>
      </c>
      <c r="B15" s="36"/>
      <c r="C15" s="40" t="s">
        <v>177</v>
      </c>
      <c r="D15" s="37"/>
      <c r="E15" s="38"/>
      <c r="F15" s="37"/>
      <c r="G15" s="38"/>
      <c r="H15" s="39"/>
    </row>
    <row r="16" spans="1:8" ht="23.25">
      <c r="A16" s="41"/>
      <c r="B16" s="42" t="s">
        <v>284</v>
      </c>
      <c r="C16" s="43"/>
      <c r="D16" s="37"/>
      <c r="E16" s="38"/>
      <c r="F16" s="37"/>
      <c r="G16" s="38"/>
      <c r="H16" s="39"/>
    </row>
    <row r="17" spans="1:8" ht="23.25">
      <c r="A17" s="66" t="s">
        <v>143</v>
      </c>
      <c r="B17" s="64" t="s">
        <v>170</v>
      </c>
      <c r="C17" s="65"/>
      <c r="D17" s="37">
        <v>5831</v>
      </c>
      <c r="E17" s="38">
        <v>0</v>
      </c>
      <c r="F17" s="37">
        <v>0</v>
      </c>
      <c r="G17" s="38">
        <f>D17-F17</f>
        <v>5831</v>
      </c>
      <c r="H17" s="39" t="s">
        <v>206</v>
      </c>
    </row>
    <row r="18" spans="1:8" ht="23.25">
      <c r="A18" s="66" t="s">
        <v>144</v>
      </c>
      <c r="B18" s="64" t="s">
        <v>171</v>
      </c>
      <c r="C18" s="65"/>
      <c r="D18" s="37">
        <v>5500</v>
      </c>
      <c r="E18" s="38">
        <v>0</v>
      </c>
      <c r="F18" s="37">
        <v>0</v>
      </c>
      <c r="G18" s="38">
        <f>D18-F18</f>
        <v>5500</v>
      </c>
      <c r="H18" s="39" t="s">
        <v>207</v>
      </c>
    </row>
    <row r="19" spans="1:8" ht="23.25">
      <c r="A19" s="66"/>
      <c r="B19" s="64"/>
      <c r="C19" s="65"/>
      <c r="D19" s="37"/>
      <c r="E19" s="38"/>
      <c r="F19" s="37"/>
      <c r="G19" s="38"/>
      <c r="H19" s="39"/>
    </row>
    <row r="20" spans="1:8">
      <c r="A20" s="35" t="s">
        <v>95</v>
      </c>
      <c r="C20" s="36" t="s">
        <v>173</v>
      </c>
      <c r="D20" s="37"/>
      <c r="E20" s="38"/>
      <c r="F20" s="37"/>
      <c r="G20" s="38"/>
      <c r="H20" s="39"/>
    </row>
    <row r="21" spans="1:8">
      <c r="A21" s="35" t="s">
        <v>97</v>
      </c>
      <c r="B21" s="36"/>
      <c r="C21" s="40" t="s">
        <v>172</v>
      </c>
      <c r="D21" s="37"/>
      <c r="E21" s="38"/>
      <c r="F21" s="37"/>
      <c r="G21" s="38"/>
      <c r="H21" s="39"/>
    </row>
    <row r="22" spans="1:8">
      <c r="A22" s="35" t="s">
        <v>99</v>
      </c>
      <c r="B22" s="36"/>
      <c r="C22" s="40" t="s">
        <v>174</v>
      </c>
      <c r="D22" s="37"/>
      <c r="E22" s="38"/>
      <c r="F22" s="37"/>
      <c r="G22" s="38"/>
      <c r="H22" s="39"/>
    </row>
    <row r="23" spans="1:8">
      <c r="A23" s="35" t="s">
        <v>93</v>
      </c>
      <c r="B23" s="36"/>
      <c r="C23" s="40" t="s">
        <v>178</v>
      </c>
      <c r="D23" s="37"/>
      <c r="E23" s="38"/>
      <c r="F23" s="37"/>
      <c r="G23" s="38"/>
      <c r="H23" s="39"/>
    </row>
    <row r="24" spans="1:8" ht="23.25">
      <c r="A24" s="41"/>
      <c r="B24" s="42" t="s">
        <v>284</v>
      </c>
      <c r="C24" s="43"/>
      <c r="D24" s="37"/>
      <c r="E24" s="38"/>
      <c r="F24" s="37"/>
      <c r="G24" s="38"/>
      <c r="H24" s="39"/>
    </row>
    <row r="25" spans="1:8" ht="23.25">
      <c r="A25" s="66" t="s">
        <v>145</v>
      </c>
      <c r="B25" s="64" t="s">
        <v>175</v>
      </c>
      <c r="C25" s="65"/>
      <c r="D25" s="37">
        <v>4500</v>
      </c>
      <c r="E25" s="38">
        <v>0</v>
      </c>
      <c r="F25" s="37">
        <v>0</v>
      </c>
      <c r="G25" s="38">
        <f>D25-F25</f>
        <v>4500</v>
      </c>
      <c r="H25" s="39" t="s">
        <v>208</v>
      </c>
    </row>
    <row r="26" spans="1:8" ht="23.25">
      <c r="A26" s="66"/>
      <c r="B26" s="64"/>
      <c r="C26" s="65"/>
      <c r="D26" s="67"/>
      <c r="E26" s="38"/>
      <c r="F26" s="37"/>
      <c r="G26" s="38"/>
      <c r="H26" s="39"/>
    </row>
    <row r="27" spans="1:8" ht="8.25" customHeight="1">
      <c r="A27" s="46"/>
      <c r="B27" s="47"/>
      <c r="C27" s="48"/>
      <c r="D27" s="49"/>
      <c r="E27" s="50"/>
      <c r="F27" s="49"/>
      <c r="G27" s="51"/>
      <c r="H27" s="52"/>
    </row>
    <row r="29" spans="1:8" ht="13.5" customHeight="1"/>
    <row r="30" spans="1:8" ht="13.5" customHeight="1"/>
    <row r="31" spans="1:8" ht="23.25">
      <c r="H31" s="222" t="s">
        <v>393</v>
      </c>
    </row>
    <row r="32" spans="1:8" s="28" customFormat="1">
      <c r="A32" s="290" t="s">
        <v>74</v>
      </c>
      <c r="B32" s="294"/>
      <c r="C32" s="291"/>
      <c r="D32" s="322" t="s">
        <v>4</v>
      </c>
      <c r="E32" s="323"/>
      <c r="F32" s="296" t="s">
        <v>76</v>
      </c>
      <c r="G32" s="296" t="s">
        <v>103</v>
      </c>
      <c r="H32" s="296" t="s">
        <v>64</v>
      </c>
    </row>
    <row r="33" spans="1:8" s="28" customFormat="1">
      <c r="A33" s="292"/>
      <c r="B33" s="295"/>
      <c r="C33" s="293"/>
      <c r="D33" s="29" t="s">
        <v>75</v>
      </c>
      <c r="E33" s="30" t="s">
        <v>102</v>
      </c>
      <c r="F33" s="297"/>
      <c r="G33" s="297"/>
      <c r="H33" s="297"/>
    </row>
    <row r="34" spans="1:8" s="20" customFormat="1" ht="21.75" customHeight="1">
      <c r="A34" s="31" t="s">
        <v>122</v>
      </c>
      <c r="B34" s="32"/>
      <c r="C34" s="33"/>
      <c r="D34" s="34"/>
      <c r="E34" s="32"/>
      <c r="F34" s="34"/>
      <c r="G34" s="32"/>
      <c r="H34" s="34"/>
    </row>
    <row r="35" spans="1:8">
      <c r="A35" s="35" t="s">
        <v>95</v>
      </c>
      <c r="C35" s="36" t="s">
        <v>123</v>
      </c>
      <c r="D35" s="37"/>
      <c r="E35" s="38"/>
      <c r="F35" s="37"/>
      <c r="G35" s="38"/>
      <c r="H35" s="39"/>
    </row>
    <row r="36" spans="1:8">
      <c r="A36" s="35" t="s">
        <v>97</v>
      </c>
      <c r="B36" s="36"/>
      <c r="C36" s="40" t="s">
        <v>159</v>
      </c>
      <c r="D36" s="37"/>
      <c r="E36" s="38"/>
      <c r="F36" s="37"/>
      <c r="G36" s="38"/>
      <c r="H36" s="39"/>
    </row>
    <row r="37" spans="1:8">
      <c r="A37" s="35" t="s">
        <v>99</v>
      </c>
      <c r="B37" s="36"/>
      <c r="C37" s="40" t="s">
        <v>167</v>
      </c>
      <c r="D37" s="37"/>
      <c r="E37" s="38"/>
      <c r="F37" s="37"/>
      <c r="G37" s="38"/>
      <c r="H37" s="39"/>
    </row>
    <row r="38" spans="1:8">
      <c r="A38" s="35" t="s">
        <v>93</v>
      </c>
      <c r="B38" s="36"/>
      <c r="C38" s="40" t="s">
        <v>195</v>
      </c>
      <c r="D38" s="37"/>
      <c r="E38" s="38"/>
      <c r="F38" s="37"/>
      <c r="G38" s="38"/>
      <c r="H38" s="39"/>
    </row>
    <row r="39" spans="1:8" ht="23.25">
      <c r="A39" s="41"/>
      <c r="B39" s="42" t="s">
        <v>285</v>
      </c>
      <c r="C39" s="43"/>
      <c r="D39" s="37"/>
      <c r="E39" s="38"/>
      <c r="F39" s="37"/>
      <c r="G39" s="38"/>
      <c r="H39" s="39"/>
    </row>
    <row r="40" spans="1:8">
      <c r="A40" s="66" t="s">
        <v>146</v>
      </c>
      <c r="B40" s="64" t="s">
        <v>8</v>
      </c>
      <c r="C40" s="68" t="s">
        <v>196</v>
      </c>
      <c r="D40" s="37">
        <v>25830</v>
      </c>
      <c r="E40" s="38">
        <v>0</v>
      </c>
      <c r="F40" s="37">
        <v>0</v>
      </c>
      <c r="G40" s="38">
        <f>D40-F40</f>
        <v>25830</v>
      </c>
      <c r="H40" s="39" t="s">
        <v>209</v>
      </c>
    </row>
    <row r="41" spans="1:8">
      <c r="A41" s="66" t="s">
        <v>147</v>
      </c>
      <c r="B41" s="64" t="s">
        <v>8</v>
      </c>
      <c r="C41" s="68" t="s">
        <v>197</v>
      </c>
      <c r="D41" s="37">
        <v>56262</v>
      </c>
      <c r="E41" s="38">
        <v>0</v>
      </c>
      <c r="F41" s="37">
        <v>0</v>
      </c>
      <c r="G41" s="38">
        <f>D41-F41</f>
        <v>56262</v>
      </c>
      <c r="H41" s="39" t="s">
        <v>210</v>
      </c>
    </row>
    <row r="42" spans="1:8">
      <c r="A42" s="35" t="s">
        <v>99</v>
      </c>
      <c r="B42" s="36"/>
      <c r="C42" s="40" t="s">
        <v>299</v>
      </c>
      <c r="D42" s="37"/>
      <c r="E42" s="38"/>
      <c r="F42" s="37"/>
      <c r="G42" s="38"/>
      <c r="H42" s="39"/>
    </row>
    <row r="43" spans="1:8">
      <c r="A43" s="35" t="s">
        <v>93</v>
      </c>
      <c r="B43" s="36"/>
      <c r="C43" s="40" t="s">
        <v>176</v>
      </c>
      <c r="D43" s="37"/>
      <c r="E43" s="38"/>
      <c r="F43" s="37"/>
      <c r="G43" s="38"/>
      <c r="H43" s="39"/>
    </row>
    <row r="44" spans="1:8" ht="23.25">
      <c r="A44" s="41"/>
      <c r="B44" s="42" t="s">
        <v>286</v>
      </c>
      <c r="C44" s="43"/>
      <c r="D44" s="37"/>
      <c r="E44" s="38"/>
      <c r="F44" s="37"/>
      <c r="G44" s="38"/>
      <c r="H44" s="39"/>
    </row>
    <row r="45" spans="1:8">
      <c r="A45" s="66" t="s">
        <v>179</v>
      </c>
      <c r="B45" s="64" t="s">
        <v>8</v>
      </c>
      <c r="C45" s="40" t="s">
        <v>287</v>
      </c>
      <c r="D45" s="37">
        <v>139000</v>
      </c>
      <c r="E45" s="38">
        <v>0</v>
      </c>
      <c r="F45" s="37">
        <v>0</v>
      </c>
      <c r="G45" s="38">
        <f>D45-F45</f>
        <v>139000</v>
      </c>
      <c r="H45" s="39" t="s">
        <v>213</v>
      </c>
    </row>
    <row r="46" spans="1:8">
      <c r="A46" s="66" t="s">
        <v>180</v>
      </c>
      <c r="B46" s="44"/>
      <c r="C46" s="40" t="s">
        <v>288</v>
      </c>
      <c r="D46" s="37">
        <v>60600</v>
      </c>
      <c r="E46" s="38">
        <v>0</v>
      </c>
      <c r="F46" s="37">
        <v>0</v>
      </c>
      <c r="G46" s="38">
        <f>D46-F46</f>
        <v>60600</v>
      </c>
      <c r="H46" s="39" t="s">
        <v>221</v>
      </c>
    </row>
    <row r="47" spans="1:8">
      <c r="A47" s="66" t="s">
        <v>181</v>
      </c>
      <c r="B47" s="36"/>
      <c r="C47" s="68" t="s">
        <v>289</v>
      </c>
      <c r="D47" s="37">
        <v>218000</v>
      </c>
      <c r="E47" s="38">
        <v>0</v>
      </c>
      <c r="F47" s="37">
        <v>0</v>
      </c>
      <c r="G47" s="38">
        <f>D47-F47</f>
        <v>218000</v>
      </c>
      <c r="H47" s="39" t="s">
        <v>211</v>
      </c>
    </row>
    <row r="48" spans="1:8" ht="23.25">
      <c r="A48" s="41"/>
      <c r="B48" s="42" t="s">
        <v>290</v>
      </c>
      <c r="C48" s="43"/>
      <c r="D48" s="37"/>
      <c r="E48" s="38"/>
      <c r="F48" s="37"/>
      <c r="G48" s="38"/>
      <c r="H48" s="39"/>
    </row>
    <row r="49" spans="1:8">
      <c r="A49" s="66" t="s">
        <v>182</v>
      </c>
      <c r="B49" s="36"/>
      <c r="C49" s="40" t="s">
        <v>291</v>
      </c>
      <c r="D49" s="37">
        <v>509000</v>
      </c>
      <c r="E49" s="38">
        <v>0</v>
      </c>
      <c r="F49" s="37">
        <v>0</v>
      </c>
      <c r="G49" s="38">
        <f>D49-F49</f>
        <v>509000</v>
      </c>
      <c r="H49" s="39" t="s">
        <v>212</v>
      </c>
    </row>
    <row r="50" spans="1:8">
      <c r="A50" s="66" t="s">
        <v>183</v>
      </c>
      <c r="B50" s="36"/>
      <c r="C50" s="40" t="s">
        <v>292</v>
      </c>
      <c r="D50" s="37">
        <v>67000</v>
      </c>
      <c r="E50" s="38">
        <v>0</v>
      </c>
      <c r="F50" s="37">
        <v>0</v>
      </c>
      <c r="G50" s="38">
        <f t="shared" ref="G50:G54" si="0">D50-F50</f>
        <v>67000</v>
      </c>
      <c r="H50" s="39" t="s">
        <v>214</v>
      </c>
    </row>
    <row r="51" spans="1:8">
      <c r="A51" s="66" t="s">
        <v>184</v>
      </c>
      <c r="B51" s="36"/>
      <c r="C51" s="60" t="s">
        <v>293</v>
      </c>
      <c r="D51" s="37">
        <v>67000</v>
      </c>
      <c r="E51" s="38">
        <v>0</v>
      </c>
      <c r="F51" s="37">
        <v>0</v>
      </c>
      <c r="G51" s="38">
        <f t="shared" si="0"/>
        <v>67000</v>
      </c>
      <c r="H51" s="39" t="s">
        <v>215</v>
      </c>
    </row>
    <row r="52" spans="1:8">
      <c r="A52" s="66" t="s">
        <v>185</v>
      </c>
      <c r="B52" s="36"/>
      <c r="C52" s="40" t="s">
        <v>294</v>
      </c>
      <c r="D52" s="37">
        <v>149000</v>
      </c>
      <c r="E52" s="38">
        <v>0</v>
      </c>
      <c r="F52" s="37">
        <v>0</v>
      </c>
      <c r="G52" s="38">
        <f t="shared" si="0"/>
        <v>149000</v>
      </c>
      <c r="H52" s="39" t="s">
        <v>216</v>
      </c>
    </row>
    <row r="53" spans="1:8">
      <c r="A53" s="66" t="s">
        <v>186</v>
      </c>
      <c r="B53" s="44"/>
      <c r="C53" s="40" t="s">
        <v>295</v>
      </c>
      <c r="D53" s="37">
        <v>67000</v>
      </c>
      <c r="E53" s="38">
        <v>0</v>
      </c>
      <c r="F53" s="37">
        <v>0</v>
      </c>
      <c r="G53" s="38">
        <f t="shared" si="0"/>
        <v>67000</v>
      </c>
      <c r="H53" s="39" t="s">
        <v>217</v>
      </c>
    </row>
    <row r="54" spans="1:8">
      <c r="A54" s="66" t="s">
        <v>187</v>
      </c>
      <c r="B54" s="44"/>
      <c r="C54" s="40" t="s">
        <v>296</v>
      </c>
      <c r="D54" s="37">
        <v>67000</v>
      </c>
      <c r="E54" s="38">
        <v>0</v>
      </c>
      <c r="F54" s="37">
        <v>0</v>
      </c>
      <c r="G54" s="38">
        <f t="shared" si="0"/>
        <v>67000</v>
      </c>
      <c r="H54" s="39" t="s">
        <v>218</v>
      </c>
    </row>
    <row r="55" spans="1:8">
      <c r="A55" s="66" t="s">
        <v>198</v>
      </c>
      <c r="B55" s="44"/>
      <c r="C55" s="40" t="s">
        <v>297</v>
      </c>
      <c r="D55" s="37">
        <v>67000</v>
      </c>
      <c r="E55" s="38">
        <v>0</v>
      </c>
      <c r="F55" s="37">
        <v>0</v>
      </c>
      <c r="G55" s="38">
        <f t="shared" ref="G55:G56" si="1">D55-F55</f>
        <v>67000</v>
      </c>
      <c r="H55" s="39" t="s">
        <v>219</v>
      </c>
    </row>
    <row r="56" spans="1:8">
      <c r="A56" s="66" t="s">
        <v>199</v>
      </c>
      <c r="B56" s="44"/>
      <c r="C56" s="40" t="s">
        <v>298</v>
      </c>
      <c r="D56" s="37">
        <v>67000</v>
      </c>
      <c r="E56" s="38">
        <v>0</v>
      </c>
      <c r="F56" s="37">
        <v>0</v>
      </c>
      <c r="G56" s="38">
        <f t="shared" si="1"/>
        <v>67000</v>
      </c>
      <c r="H56" s="39" t="s">
        <v>220</v>
      </c>
    </row>
    <row r="57" spans="1:8" ht="12.75" customHeight="1">
      <c r="A57" s="46"/>
      <c r="B57" s="47"/>
      <c r="C57" s="48"/>
      <c r="D57" s="49"/>
      <c r="E57" s="50"/>
      <c r="F57" s="49"/>
      <c r="G57" s="51"/>
      <c r="H57" s="52"/>
    </row>
    <row r="60" spans="1:8" ht="23.25">
      <c r="H60" s="222" t="s">
        <v>392</v>
      </c>
    </row>
    <row r="61" spans="1:8" s="28" customFormat="1">
      <c r="A61" s="290" t="s">
        <v>74</v>
      </c>
      <c r="B61" s="294"/>
      <c r="C61" s="291"/>
      <c r="D61" s="322" t="s">
        <v>4</v>
      </c>
      <c r="E61" s="323"/>
      <c r="F61" s="296" t="s">
        <v>76</v>
      </c>
      <c r="G61" s="296" t="s">
        <v>103</v>
      </c>
      <c r="H61" s="296" t="s">
        <v>64</v>
      </c>
    </row>
    <row r="62" spans="1:8" s="28" customFormat="1">
      <c r="A62" s="292"/>
      <c r="B62" s="295"/>
      <c r="C62" s="293"/>
      <c r="D62" s="29" t="s">
        <v>75</v>
      </c>
      <c r="E62" s="30" t="s">
        <v>102</v>
      </c>
      <c r="F62" s="297"/>
      <c r="G62" s="297"/>
      <c r="H62" s="297"/>
    </row>
    <row r="63" spans="1:8" s="20" customFormat="1" ht="21.75" customHeight="1">
      <c r="A63" s="31" t="s">
        <v>122</v>
      </c>
      <c r="B63" s="32"/>
      <c r="C63" s="33"/>
      <c r="D63" s="34"/>
      <c r="E63" s="32"/>
      <c r="F63" s="34"/>
      <c r="G63" s="32"/>
      <c r="H63" s="34"/>
    </row>
    <row r="64" spans="1:8">
      <c r="A64" s="35" t="s">
        <v>95</v>
      </c>
      <c r="C64" s="36" t="s">
        <v>123</v>
      </c>
      <c r="D64" s="37"/>
      <c r="E64" s="38"/>
      <c r="F64" s="37"/>
      <c r="G64" s="38"/>
      <c r="H64" s="39"/>
    </row>
    <row r="65" spans="1:8">
      <c r="A65" s="35" t="s">
        <v>97</v>
      </c>
      <c r="B65" s="36"/>
      <c r="C65" s="40" t="s">
        <v>159</v>
      </c>
      <c r="D65" s="37"/>
      <c r="E65" s="38"/>
      <c r="F65" s="37"/>
      <c r="G65" s="38"/>
      <c r="H65" s="39"/>
    </row>
    <row r="66" spans="1:8">
      <c r="A66" s="35" t="s">
        <v>99</v>
      </c>
      <c r="B66" s="36"/>
      <c r="C66" s="40" t="s">
        <v>299</v>
      </c>
      <c r="D66" s="37"/>
      <c r="E66" s="38"/>
      <c r="F66" s="37"/>
      <c r="G66" s="38"/>
      <c r="H66" s="39"/>
    </row>
    <row r="67" spans="1:8">
      <c r="A67" s="35" t="s">
        <v>93</v>
      </c>
      <c r="B67" s="36"/>
      <c r="C67" s="40" t="s">
        <v>300</v>
      </c>
      <c r="D67" s="37"/>
      <c r="E67" s="38"/>
      <c r="F67" s="37"/>
      <c r="G67" s="38"/>
      <c r="H67" s="39"/>
    </row>
    <row r="68" spans="1:8" ht="23.25">
      <c r="A68" s="41"/>
      <c r="B68" s="42" t="s">
        <v>188</v>
      </c>
      <c r="C68" s="43"/>
      <c r="D68" s="37"/>
      <c r="E68" s="38"/>
      <c r="F68" s="37"/>
      <c r="G68" s="38"/>
      <c r="H68" s="39"/>
    </row>
    <row r="69" spans="1:8">
      <c r="A69" s="66" t="s">
        <v>200</v>
      </c>
      <c r="B69" s="64" t="s">
        <v>8</v>
      </c>
      <c r="C69" s="68" t="s">
        <v>189</v>
      </c>
      <c r="D69" s="37">
        <v>99000</v>
      </c>
      <c r="E69" s="38">
        <v>0</v>
      </c>
      <c r="F69" s="37">
        <v>0</v>
      </c>
      <c r="G69" s="38">
        <f t="shared" ref="G69:G74" si="2">D69-F69</f>
        <v>99000</v>
      </c>
      <c r="H69" s="39" t="s">
        <v>222</v>
      </c>
    </row>
    <row r="70" spans="1:8">
      <c r="A70" s="66" t="s">
        <v>201</v>
      </c>
      <c r="B70" s="64" t="s">
        <v>8</v>
      </c>
      <c r="C70" s="68" t="s">
        <v>190</v>
      </c>
      <c r="D70" s="37">
        <v>30500</v>
      </c>
      <c r="E70" s="38">
        <v>0</v>
      </c>
      <c r="F70" s="37">
        <v>0</v>
      </c>
      <c r="G70" s="38">
        <f t="shared" si="2"/>
        <v>30500</v>
      </c>
      <c r="H70" s="39" t="s">
        <v>223</v>
      </c>
    </row>
    <row r="71" spans="1:8">
      <c r="A71" s="66" t="s">
        <v>202</v>
      </c>
      <c r="B71" s="64" t="s">
        <v>8</v>
      </c>
      <c r="C71" s="68" t="s">
        <v>191</v>
      </c>
      <c r="D71" s="37">
        <v>15800</v>
      </c>
      <c r="E71" s="38">
        <v>0</v>
      </c>
      <c r="F71" s="37">
        <v>0</v>
      </c>
      <c r="G71" s="38">
        <f t="shared" si="2"/>
        <v>15800</v>
      </c>
      <c r="H71" s="39" t="s">
        <v>224</v>
      </c>
    </row>
    <row r="72" spans="1:8">
      <c r="A72" s="66" t="s">
        <v>203</v>
      </c>
      <c r="B72" s="64" t="s">
        <v>8</v>
      </c>
      <c r="C72" s="68" t="s">
        <v>192</v>
      </c>
      <c r="D72" s="37">
        <v>21500</v>
      </c>
      <c r="E72" s="38">
        <v>0</v>
      </c>
      <c r="F72" s="37">
        <v>0</v>
      </c>
      <c r="G72" s="38">
        <f t="shared" si="2"/>
        <v>21500</v>
      </c>
      <c r="H72" s="39" t="s">
        <v>225</v>
      </c>
    </row>
    <row r="73" spans="1:8">
      <c r="A73" s="66" t="s">
        <v>204</v>
      </c>
      <c r="B73" s="64" t="s">
        <v>8</v>
      </c>
      <c r="C73" s="68" t="s">
        <v>193</v>
      </c>
      <c r="D73" s="37">
        <v>73000</v>
      </c>
      <c r="E73" s="38">
        <v>0</v>
      </c>
      <c r="F73" s="37">
        <v>0</v>
      </c>
      <c r="G73" s="38">
        <f t="shared" si="2"/>
        <v>73000</v>
      </c>
      <c r="H73" s="39" t="s">
        <v>226</v>
      </c>
    </row>
    <row r="74" spans="1:8">
      <c r="A74" s="66" t="s">
        <v>205</v>
      </c>
      <c r="B74" s="64" t="s">
        <v>8</v>
      </c>
      <c r="C74" s="68" t="s">
        <v>194</v>
      </c>
      <c r="D74" s="37">
        <v>19600</v>
      </c>
      <c r="E74" s="38">
        <v>0</v>
      </c>
      <c r="F74" s="37">
        <v>0</v>
      </c>
      <c r="G74" s="38">
        <f t="shared" si="2"/>
        <v>19600</v>
      </c>
      <c r="H74" s="39" t="s">
        <v>227</v>
      </c>
    </row>
    <row r="75" spans="1:8">
      <c r="A75" s="35"/>
      <c r="B75" s="44"/>
      <c r="C75" s="40"/>
      <c r="D75" s="37"/>
      <c r="E75" s="38"/>
      <c r="F75" s="37"/>
      <c r="G75" s="38"/>
      <c r="H75" s="39"/>
    </row>
    <row r="76" spans="1:8">
      <c r="A76" s="35"/>
      <c r="B76" s="44"/>
      <c r="C76" s="40"/>
      <c r="D76" s="37"/>
      <c r="E76" s="38"/>
      <c r="F76" s="37"/>
      <c r="G76" s="38"/>
      <c r="H76" s="39"/>
    </row>
    <row r="77" spans="1:8">
      <c r="A77" s="35"/>
      <c r="B77" s="44"/>
      <c r="C77" s="40"/>
      <c r="D77" s="37"/>
      <c r="E77" s="38"/>
      <c r="F77" s="37"/>
      <c r="G77" s="38"/>
      <c r="H77" s="39"/>
    </row>
    <row r="78" spans="1:8">
      <c r="A78" s="35"/>
      <c r="B78" s="44"/>
      <c r="C78" s="40"/>
      <c r="D78" s="37"/>
      <c r="E78" s="38"/>
      <c r="F78" s="37"/>
      <c r="G78" s="38"/>
      <c r="H78" s="39"/>
    </row>
    <row r="79" spans="1:8">
      <c r="A79" s="41"/>
      <c r="B79" s="36"/>
      <c r="C79" s="40"/>
      <c r="D79" s="37"/>
      <c r="E79" s="38"/>
      <c r="F79" s="37"/>
      <c r="G79" s="38"/>
      <c r="H79" s="45"/>
    </row>
    <row r="80" spans="1:8" ht="8.25" customHeight="1">
      <c r="A80" s="46"/>
      <c r="B80" s="47"/>
      <c r="C80" s="48"/>
      <c r="D80" s="49"/>
      <c r="E80" s="50"/>
      <c r="F80" s="49"/>
      <c r="G80" s="51"/>
      <c r="H80" s="52"/>
    </row>
    <row r="81" spans="3:7" ht="29.25" customHeight="1" thickBot="1">
      <c r="C81" s="27" t="s">
        <v>124</v>
      </c>
      <c r="D81" s="53">
        <f>SUM(D12:D79)</f>
        <v>1834923</v>
      </c>
      <c r="E81" s="53">
        <f t="shared" ref="E81:G81" si="3">SUM(E12:E79)</f>
        <v>0</v>
      </c>
      <c r="F81" s="53">
        <f t="shared" si="3"/>
        <v>0</v>
      </c>
      <c r="G81" s="54">
        <f t="shared" si="3"/>
        <v>1834923</v>
      </c>
    </row>
    <row r="82" spans="3:7" ht="21.75" thickTop="1"/>
  </sheetData>
  <mergeCells count="19">
    <mergeCell ref="A2:H2"/>
    <mergeCell ref="G9:G10"/>
    <mergeCell ref="H9:H10"/>
    <mergeCell ref="A4:H4"/>
    <mergeCell ref="A5:H5"/>
    <mergeCell ref="A6:H6"/>
    <mergeCell ref="A9:C10"/>
    <mergeCell ref="D9:E9"/>
    <mergeCell ref="F9:F10"/>
    <mergeCell ref="H32:H33"/>
    <mergeCell ref="G32:G33"/>
    <mergeCell ref="F32:F33"/>
    <mergeCell ref="D32:E32"/>
    <mergeCell ref="A61:C62"/>
    <mergeCell ref="D61:E61"/>
    <mergeCell ref="F61:F62"/>
    <mergeCell ref="G61:G62"/>
    <mergeCell ref="H61:H62"/>
    <mergeCell ref="A32:C33"/>
  </mergeCells>
  <phoneticPr fontId="9" type="noConversion"/>
  <pageMargins left="0.96" right="0.17" top="0.28000000000000003" bottom="0.04" header="0.25" footer="0.5"/>
  <pageSetup paperSize="9" orientation="landscape" horizontalDpi="4294967293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2:H53"/>
  <sheetViews>
    <sheetView topLeftCell="C1" workbookViewId="0">
      <selection activeCell="G15" sqref="G15"/>
    </sheetView>
  </sheetViews>
  <sheetFormatPr defaultRowHeight="21"/>
  <cols>
    <col min="1" max="1" width="4.85546875" style="21" customWidth="1"/>
    <col min="2" max="2" width="7.28515625" style="21" customWidth="1"/>
    <col min="3" max="3" width="50.5703125" style="21" customWidth="1"/>
    <col min="4" max="4" width="13.5703125" style="21" customWidth="1"/>
    <col min="5" max="5" width="12.28515625" style="21" customWidth="1"/>
    <col min="6" max="7" width="13.5703125" style="21" customWidth="1"/>
    <col min="8" max="8" width="31.140625" style="21" customWidth="1"/>
    <col min="9" max="16384" width="9.140625" style="21"/>
  </cols>
  <sheetData>
    <row r="2" spans="1:8" ht="23.25">
      <c r="A2" s="272"/>
      <c r="B2" s="272"/>
      <c r="C2" s="272"/>
      <c r="D2" s="272"/>
      <c r="E2" s="272"/>
      <c r="F2" s="272"/>
      <c r="G2" s="272"/>
      <c r="H2" s="272"/>
    </row>
    <row r="3" spans="1:8" ht="23.25">
      <c r="H3" s="209" t="s">
        <v>394</v>
      </c>
    </row>
    <row r="4" spans="1:8">
      <c r="A4" s="324" t="s">
        <v>148</v>
      </c>
      <c r="B4" s="324"/>
      <c r="C4" s="324"/>
      <c r="D4" s="324"/>
      <c r="E4" s="324"/>
      <c r="F4" s="324"/>
      <c r="G4" s="324"/>
      <c r="H4" s="324"/>
    </row>
    <row r="5" spans="1:8">
      <c r="A5" s="324" t="s">
        <v>301</v>
      </c>
      <c r="B5" s="324"/>
      <c r="C5" s="324"/>
      <c r="D5" s="324"/>
      <c r="E5" s="324"/>
      <c r="F5" s="324"/>
      <c r="G5" s="324"/>
      <c r="H5" s="324"/>
    </row>
    <row r="6" spans="1:8">
      <c r="A6" s="324" t="s">
        <v>149</v>
      </c>
      <c r="B6" s="324"/>
      <c r="C6" s="324"/>
      <c r="D6" s="324"/>
      <c r="E6" s="324"/>
      <c r="F6" s="324"/>
      <c r="G6" s="324"/>
      <c r="H6" s="324"/>
    </row>
    <row r="7" spans="1:8">
      <c r="H7" s="28" t="s">
        <v>275</v>
      </c>
    </row>
    <row r="8" spans="1:8" s="28" customFormat="1">
      <c r="A8" s="290" t="s">
        <v>74</v>
      </c>
      <c r="B8" s="294"/>
      <c r="C8" s="291"/>
      <c r="D8" s="322" t="s">
        <v>4</v>
      </c>
      <c r="E8" s="323"/>
      <c r="F8" s="296" t="s">
        <v>76</v>
      </c>
      <c r="G8" s="296" t="s">
        <v>103</v>
      </c>
      <c r="H8" s="296" t="s">
        <v>64</v>
      </c>
    </row>
    <row r="9" spans="1:8" s="28" customFormat="1">
      <c r="A9" s="292"/>
      <c r="B9" s="295"/>
      <c r="C9" s="293"/>
      <c r="D9" s="29" t="s">
        <v>75</v>
      </c>
      <c r="E9" s="30" t="s">
        <v>102</v>
      </c>
      <c r="F9" s="297"/>
      <c r="G9" s="297"/>
      <c r="H9" s="297"/>
    </row>
    <row r="10" spans="1:8" s="20" customFormat="1" ht="26.25" customHeight="1">
      <c r="A10" s="31" t="s">
        <v>302</v>
      </c>
      <c r="B10" s="32"/>
      <c r="C10" s="33"/>
      <c r="D10" s="34"/>
      <c r="E10" s="32"/>
      <c r="F10" s="34"/>
      <c r="G10" s="32"/>
      <c r="H10" s="34"/>
    </row>
    <row r="11" spans="1:8">
      <c r="A11" s="35" t="s">
        <v>95</v>
      </c>
      <c r="C11" s="36" t="s">
        <v>96</v>
      </c>
      <c r="D11" s="37"/>
      <c r="E11" s="38"/>
      <c r="F11" s="37"/>
      <c r="G11" s="38"/>
      <c r="H11" s="39"/>
    </row>
    <row r="12" spans="1:8">
      <c r="A12" s="35" t="s">
        <v>97</v>
      </c>
      <c r="B12" s="36"/>
      <c r="C12" s="40" t="s">
        <v>168</v>
      </c>
      <c r="D12" s="37"/>
      <c r="E12" s="38"/>
      <c r="F12" s="37"/>
      <c r="G12" s="38"/>
      <c r="H12" s="39"/>
    </row>
    <row r="13" spans="1:8">
      <c r="A13" s="35" t="s">
        <v>99</v>
      </c>
      <c r="B13" s="36"/>
      <c r="C13" s="40" t="s">
        <v>169</v>
      </c>
      <c r="D13" s="37"/>
      <c r="E13" s="38"/>
      <c r="F13" s="37"/>
      <c r="G13" s="38"/>
      <c r="H13" s="39"/>
    </row>
    <row r="14" spans="1:8">
      <c r="A14" s="35" t="s">
        <v>93</v>
      </c>
      <c r="B14" s="36"/>
      <c r="C14" s="40" t="s">
        <v>305</v>
      </c>
      <c r="D14" s="37"/>
      <c r="E14" s="38"/>
      <c r="F14" s="37"/>
      <c r="G14" s="38"/>
      <c r="H14" s="39"/>
    </row>
    <row r="15" spans="1:8" ht="23.25">
      <c r="A15" s="41"/>
      <c r="B15" s="42" t="s">
        <v>306</v>
      </c>
      <c r="C15" s="43"/>
      <c r="D15" s="37"/>
      <c r="E15" s="38"/>
      <c r="F15" s="37"/>
      <c r="G15" s="38"/>
      <c r="H15" s="39"/>
    </row>
    <row r="16" spans="1:8" ht="23.25">
      <c r="A16" s="66" t="s">
        <v>143</v>
      </c>
      <c r="B16" s="64" t="s">
        <v>307</v>
      </c>
      <c r="C16" s="65"/>
      <c r="D16" s="37"/>
      <c r="E16" s="38">
        <v>15000</v>
      </c>
      <c r="F16" s="37">
        <v>0</v>
      </c>
      <c r="G16" s="38">
        <f>+E16-F16</f>
        <v>15000</v>
      </c>
      <c r="H16" s="39" t="s">
        <v>318</v>
      </c>
    </row>
    <row r="17" spans="1:8" ht="23.25">
      <c r="A17" s="66" t="s">
        <v>144</v>
      </c>
      <c r="B17" s="64" t="s">
        <v>308</v>
      </c>
      <c r="C17" s="65"/>
      <c r="D17" s="37"/>
      <c r="E17" s="38">
        <v>1800</v>
      </c>
      <c r="F17" s="37">
        <v>0</v>
      </c>
      <c r="G17" s="38">
        <f>+E17-F17</f>
        <v>1800</v>
      </c>
      <c r="H17" s="39" t="s">
        <v>319</v>
      </c>
    </row>
    <row r="18" spans="1:8" ht="23.25">
      <c r="A18" s="66"/>
      <c r="B18" s="64"/>
      <c r="C18" s="65"/>
      <c r="D18" s="37"/>
      <c r="E18" s="38"/>
      <c r="F18" s="37"/>
      <c r="G18" s="38"/>
      <c r="H18" s="39"/>
    </row>
    <row r="19" spans="1:8">
      <c r="A19" s="35" t="s">
        <v>95</v>
      </c>
      <c r="C19" s="36" t="s">
        <v>309</v>
      </c>
      <c r="D19" s="37"/>
      <c r="E19" s="38"/>
      <c r="F19" s="37"/>
      <c r="G19" s="38"/>
      <c r="H19" s="39"/>
    </row>
    <row r="20" spans="1:8">
      <c r="A20" s="35" t="s">
        <v>97</v>
      </c>
      <c r="B20" s="36"/>
      <c r="C20" s="40" t="s">
        <v>310</v>
      </c>
      <c r="D20" s="37"/>
      <c r="E20" s="38"/>
      <c r="F20" s="37"/>
      <c r="G20" s="38"/>
      <c r="H20" s="39"/>
    </row>
    <row r="21" spans="1:8">
      <c r="A21" s="35" t="s">
        <v>99</v>
      </c>
      <c r="B21" s="36"/>
      <c r="C21" s="40" t="s">
        <v>167</v>
      </c>
      <c r="D21" s="37"/>
      <c r="E21" s="38"/>
      <c r="F21" s="37"/>
      <c r="G21" s="38"/>
      <c r="H21" s="39"/>
    </row>
    <row r="22" spans="1:8">
      <c r="A22" s="35" t="s">
        <v>93</v>
      </c>
      <c r="B22" s="36"/>
      <c r="C22" s="40" t="s">
        <v>305</v>
      </c>
      <c r="D22" s="37"/>
      <c r="E22" s="38"/>
      <c r="F22" s="37"/>
      <c r="G22" s="38"/>
      <c r="H22" s="39"/>
    </row>
    <row r="23" spans="1:8" ht="23.25">
      <c r="A23" s="41"/>
      <c r="B23" s="42" t="s">
        <v>311</v>
      </c>
      <c r="C23" s="43"/>
      <c r="D23" s="37"/>
      <c r="E23" s="38"/>
      <c r="F23" s="37"/>
      <c r="G23" s="38"/>
      <c r="H23" s="39"/>
    </row>
    <row r="24" spans="1:8" ht="23.25">
      <c r="A24" s="66" t="s">
        <v>143</v>
      </c>
      <c r="B24" s="64" t="s">
        <v>312</v>
      </c>
      <c r="C24" s="65"/>
      <c r="D24" s="37"/>
      <c r="E24" s="38">
        <v>30000</v>
      </c>
      <c r="F24" s="37">
        <v>0</v>
      </c>
      <c r="G24" s="38">
        <f>+E24-F24</f>
        <v>30000</v>
      </c>
      <c r="H24" s="39" t="s">
        <v>320</v>
      </c>
    </row>
    <row r="25" spans="1:8" ht="23.25">
      <c r="A25" s="66" t="s">
        <v>144</v>
      </c>
      <c r="B25" s="64" t="s">
        <v>313</v>
      </c>
      <c r="C25" s="65"/>
      <c r="D25" s="37"/>
      <c r="E25" s="38">
        <v>3600</v>
      </c>
      <c r="F25" s="37">
        <v>0</v>
      </c>
      <c r="G25" s="38">
        <f>+E25-F25</f>
        <v>3600</v>
      </c>
      <c r="H25" s="39" t="s">
        <v>321</v>
      </c>
    </row>
    <row r="26" spans="1:8">
      <c r="A26" s="35"/>
      <c r="B26" s="44"/>
      <c r="C26" s="40"/>
      <c r="D26" s="37"/>
      <c r="E26" s="38"/>
      <c r="F26" s="37"/>
      <c r="G26" s="38"/>
      <c r="H26" s="39"/>
    </row>
    <row r="27" spans="1:8" ht="8.25" customHeight="1">
      <c r="A27" s="46"/>
      <c r="B27" s="47"/>
      <c r="C27" s="48"/>
      <c r="D27" s="49"/>
      <c r="E27" s="50"/>
      <c r="F27" s="49"/>
      <c r="G27" s="51"/>
      <c r="H27" s="52"/>
    </row>
    <row r="32" spans="1:8">
      <c r="H32" s="28" t="s">
        <v>276</v>
      </c>
    </row>
    <row r="33" spans="1:8" s="28" customFormat="1">
      <c r="A33" s="290" t="s">
        <v>74</v>
      </c>
      <c r="B33" s="294"/>
      <c r="C33" s="291"/>
      <c r="D33" s="322" t="s">
        <v>4</v>
      </c>
      <c r="E33" s="323"/>
      <c r="F33" s="296" t="s">
        <v>76</v>
      </c>
      <c r="G33" s="296" t="s">
        <v>103</v>
      </c>
      <c r="H33" s="296" t="s">
        <v>64</v>
      </c>
    </row>
    <row r="34" spans="1:8" s="28" customFormat="1">
      <c r="A34" s="292"/>
      <c r="B34" s="295"/>
      <c r="C34" s="293"/>
      <c r="D34" s="29" t="s">
        <v>75</v>
      </c>
      <c r="E34" s="30" t="s">
        <v>102</v>
      </c>
      <c r="F34" s="297"/>
      <c r="G34" s="297"/>
      <c r="H34" s="297"/>
    </row>
    <row r="35" spans="1:8" s="20" customFormat="1" ht="21.75" customHeight="1">
      <c r="A35" s="31" t="s">
        <v>302</v>
      </c>
      <c r="B35" s="32"/>
      <c r="C35" s="33"/>
      <c r="D35" s="34"/>
      <c r="E35" s="32"/>
      <c r="F35" s="34"/>
      <c r="G35" s="32"/>
      <c r="H35" s="34"/>
    </row>
    <row r="36" spans="1:8">
      <c r="A36" s="35" t="s">
        <v>95</v>
      </c>
      <c r="C36" s="36" t="s">
        <v>123</v>
      </c>
      <c r="D36" s="37"/>
      <c r="E36" s="38"/>
      <c r="F36" s="37"/>
      <c r="G36" s="38"/>
      <c r="H36" s="39"/>
    </row>
    <row r="37" spans="1:8">
      <c r="A37" s="35" t="s">
        <v>97</v>
      </c>
      <c r="B37" s="36"/>
      <c r="C37" s="40" t="s">
        <v>159</v>
      </c>
      <c r="D37" s="37"/>
      <c r="E37" s="38"/>
      <c r="F37" s="37"/>
      <c r="G37" s="38"/>
      <c r="H37" s="39"/>
    </row>
    <row r="38" spans="1:8">
      <c r="A38" s="35" t="s">
        <v>99</v>
      </c>
      <c r="B38" s="36"/>
      <c r="C38" s="40" t="s">
        <v>314</v>
      </c>
      <c r="D38" s="37"/>
      <c r="E38" s="38"/>
      <c r="F38" s="37"/>
      <c r="G38" s="38"/>
      <c r="H38" s="39"/>
    </row>
    <row r="39" spans="1:8">
      <c r="A39" s="35" t="s">
        <v>93</v>
      </c>
      <c r="B39" s="36"/>
      <c r="C39" s="40" t="s">
        <v>315</v>
      </c>
      <c r="D39" s="37"/>
      <c r="E39" s="38"/>
      <c r="F39" s="37"/>
      <c r="G39" s="38"/>
      <c r="H39" s="39"/>
    </row>
    <row r="40" spans="1:8" ht="23.25">
      <c r="A40" s="41"/>
      <c r="B40" s="42" t="s">
        <v>316</v>
      </c>
      <c r="C40" s="43"/>
      <c r="D40" s="37"/>
      <c r="E40" s="38"/>
      <c r="F40" s="37"/>
      <c r="G40" s="38"/>
      <c r="H40" s="39"/>
    </row>
    <row r="41" spans="1:8">
      <c r="A41" s="66" t="s">
        <v>143</v>
      </c>
      <c r="B41" s="64" t="s">
        <v>8</v>
      </c>
      <c r="C41" s="68" t="s">
        <v>317</v>
      </c>
      <c r="D41" s="37"/>
      <c r="E41" s="38">
        <v>146000</v>
      </c>
      <c r="F41" s="37">
        <v>0</v>
      </c>
      <c r="G41" s="38">
        <f>+E41-F41</f>
        <v>146000</v>
      </c>
      <c r="H41" s="39" t="s">
        <v>322</v>
      </c>
    </row>
    <row r="42" spans="1:8">
      <c r="A42" s="66"/>
      <c r="B42" s="64"/>
      <c r="C42" s="68"/>
      <c r="D42" s="37"/>
      <c r="E42" s="38"/>
      <c r="F42" s="37"/>
      <c r="G42" s="38"/>
      <c r="H42" s="39"/>
    </row>
    <row r="43" spans="1:8" s="20" customFormat="1">
      <c r="A43" s="161"/>
      <c r="B43" s="64"/>
      <c r="C43" s="68"/>
      <c r="D43" s="162"/>
      <c r="E43" s="137"/>
      <c r="F43" s="162"/>
      <c r="G43" s="137"/>
      <c r="H43" s="134"/>
    </row>
    <row r="44" spans="1:8" s="20" customFormat="1">
      <c r="A44" s="161"/>
      <c r="B44" s="64"/>
      <c r="C44" s="68"/>
      <c r="D44" s="162"/>
      <c r="E44" s="137"/>
      <c r="F44" s="162"/>
      <c r="G44" s="137"/>
      <c r="H44" s="134"/>
    </row>
    <row r="45" spans="1:8" s="20" customFormat="1">
      <c r="A45" s="129"/>
      <c r="B45" s="128"/>
      <c r="C45" s="68"/>
      <c r="D45" s="162"/>
      <c r="E45" s="137"/>
      <c r="F45" s="162"/>
      <c r="G45" s="137"/>
      <c r="H45" s="45"/>
    </row>
    <row r="46" spans="1:8" s="20" customFormat="1" ht="8.25" customHeight="1">
      <c r="A46" s="139"/>
      <c r="B46" s="136"/>
      <c r="C46" s="140"/>
      <c r="D46" s="163"/>
      <c r="E46" s="164"/>
      <c r="F46" s="163"/>
      <c r="G46" s="165"/>
      <c r="H46" s="135"/>
    </row>
    <row r="47" spans="1:8" ht="29.25" customHeight="1" thickBot="1">
      <c r="C47" s="159" t="s">
        <v>124</v>
      </c>
      <c r="D47" s="53">
        <f>SUM(D11:D45)</f>
        <v>0</v>
      </c>
      <c r="E47" s="53">
        <f t="shared" ref="E47:G47" si="0">SUM(E11:E45)</f>
        <v>196400</v>
      </c>
      <c r="F47" s="53">
        <f t="shared" si="0"/>
        <v>0</v>
      </c>
      <c r="G47" s="54">
        <f t="shared" si="0"/>
        <v>196400</v>
      </c>
    </row>
    <row r="48" spans="1:8" ht="21.75" thickTop="1"/>
    <row r="52" spans="1:8" ht="23.25">
      <c r="A52" s="272"/>
      <c r="B52" s="272"/>
      <c r="C52" s="272"/>
      <c r="D52" s="272"/>
      <c r="E52" s="272"/>
      <c r="F52" s="272"/>
      <c r="G52" s="272"/>
      <c r="H52" s="272"/>
    </row>
    <row r="53" spans="1:8">
      <c r="H53" s="61"/>
    </row>
  </sheetData>
  <mergeCells count="15">
    <mergeCell ref="A52:H52"/>
    <mergeCell ref="A33:C34"/>
    <mergeCell ref="D33:E33"/>
    <mergeCell ref="F33:F34"/>
    <mergeCell ref="G33:G34"/>
    <mergeCell ref="H33:H34"/>
    <mergeCell ref="A2:H2"/>
    <mergeCell ref="A4:H4"/>
    <mergeCell ref="A5:H5"/>
    <mergeCell ref="A6:H6"/>
    <mergeCell ref="A8:C9"/>
    <mergeCell ref="D8:E8"/>
    <mergeCell ref="F8:F9"/>
    <mergeCell ref="G8:G9"/>
    <mergeCell ref="H8:H9"/>
  </mergeCells>
  <pageMargins left="0.94488188976377963" right="0.15748031496062992" top="0.27559055118110237" bottom="3.937007874015748E-2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3"/>
  <sheetViews>
    <sheetView topLeftCell="B1" workbookViewId="0">
      <selection activeCell="D19" sqref="D19"/>
    </sheetView>
  </sheetViews>
  <sheetFormatPr defaultRowHeight="21"/>
  <cols>
    <col min="1" max="1" width="4.85546875" style="21" customWidth="1"/>
    <col min="2" max="2" width="8" style="21" customWidth="1"/>
    <col min="3" max="3" width="50.5703125" style="21" customWidth="1"/>
    <col min="4" max="4" width="13.5703125" style="21" customWidth="1"/>
    <col min="5" max="5" width="12.28515625" style="21" customWidth="1"/>
    <col min="6" max="7" width="13.5703125" style="21" customWidth="1"/>
    <col min="8" max="8" width="24.140625" style="21" customWidth="1"/>
    <col min="9" max="16384" width="9.140625" style="21"/>
  </cols>
  <sheetData>
    <row r="1" spans="1:8" ht="17.25" customHeight="1">
      <c r="H1" s="209"/>
    </row>
    <row r="2" spans="1:8" ht="20.100000000000001" customHeight="1">
      <c r="A2" s="324" t="s">
        <v>148</v>
      </c>
      <c r="B2" s="324"/>
      <c r="C2" s="324"/>
      <c r="D2" s="324"/>
      <c r="E2" s="324"/>
      <c r="F2" s="324"/>
      <c r="G2" s="324"/>
      <c r="H2" s="324"/>
    </row>
    <row r="3" spans="1:8" ht="20.100000000000001" customHeight="1">
      <c r="A3" s="324" t="s">
        <v>151</v>
      </c>
      <c r="B3" s="324"/>
      <c r="C3" s="324"/>
      <c r="D3" s="324"/>
      <c r="E3" s="324"/>
      <c r="F3" s="324"/>
      <c r="G3" s="324"/>
      <c r="H3" s="324"/>
    </row>
    <row r="4" spans="1:8" ht="20.100000000000001" customHeight="1">
      <c r="A4" s="324" t="s">
        <v>149</v>
      </c>
      <c r="B4" s="324"/>
      <c r="C4" s="324"/>
      <c r="D4" s="324"/>
      <c r="E4" s="324"/>
      <c r="F4" s="324"/>
      <c r="G4" s="324"/>
      <c r="H4" s="324"/>
    </row>
    <row r="5" spans="1:8" ht="20.100000000000001" customHeight="1">
      <c r="A5" s="324" t="s">
        <v>150</v>
      </c>
      <c r="B5" s="324"/>
      <c r="C5" s="324"/>
      <c r="D5" s="324"/>
      <c r="E5" s="324"/>
      <c r="F5" s="324"/>
      <c r="G5" s="324"/>
      <c r="H5" s="324"/>
    </row>
    <row r="6" spans="1:8" ht="5.25" customHeight="1"/>
    <row r="7" spans="1:8" s="28" customFormat="1">
      <c r="A7" s="290" t="s">
        <v>74</v>
      </c>
      <c r="B7" s="294"/>
      <c r="C7" s="291"/>
      <c r="D7" s="322" t="s">
        <v>4</v>
      </c>
      <c r="E7" s="323"/>
      <c r="F7" s="296" t="s">
        <v>76</v>
      </c>
      <c r="G7" s="296" t="s">
        <v>103</v>
      </c>
      <c r="H7" s="296" t="s">
        <v>64</v>
      </c>
    </row>
    <row r="8" spans="1:8" s="28" customFormat="1">
      <c r="A8" s="292"/>
      <c r="B8" s="295"/>
      <c r="C8" s="293"/>
      <c r="D8" s="29" t="s">
        <v>75</v>
      </c>
      <c r="E8" s="30" t="s">
        <v>102</v>
      </c>
      <c r="F8" s="297"/>
      <c r="G8" s="297"/>
      <c r="H8" s="297"/>
    </row>
    <row r="9" spans="1:8" ht="6.75" customHeight="1">
      <c r="A9" s="56"/>
      <c r="B9" s="36"/>
      <c r="C9" s="40"/>
      <c r="D9" s="37"/>
      <c r="E9" s="38"/>
      <c r="F9" s="37"/>
      <c r="G9" s="38"/>
      <c r="H9" s="39"/>
    </row>
    <row r="10" spans="1:8" ht="20.100000000000001" customHeight="1">
      <c r="A10" s="35"/>
      <c r="B10" s="57" t="s">
        <v>95</v>
      </c>
      <c r="C10" s="40" t="s">
        <v>96</v>
      </c>
      <c r="D10" s="37"/>
      <c r="E10" s="38"/>
      <c r="F10" s="37"/>
      <c r="G10" s="38"/>
      <c r="H10" s="39"/>
    </row>
    <row r="11" spans="1:8" ht="20.100000000000001" customHeight="1">
      <c r="A11" s="35"/>
      <c r="B11" s="57" t="s">
        <v>97</v>
      </c>
      <c r="C11" s="40" t="s">
        <v>98</v>
      </c>
      <c r="D11" s="37"/>
      <c r="E11" s="38"/>
      <c r="F11" s="37"/>
      <c r="G11" s="38"/>
      <c r="H11" s="39"/>
    </row>
    <row r="12" spans="1:8" ht="20.100000000000001" customHeight="1">
      <c r="A12" s="62"/>
      <c r="B12" s="57" t="s">
        <v>99</v>
      </c>
      <c r="C12" s="40" t="s">
        <v>152</v>
      </c>
      <c r="D12" s="37"/>
      <c r="E12" s="38"/>
      <c r="F12" s="37"/>
      <c r="G12" s="38"/>
      <c r="H12" s="39"/>
    </row>
    <row r="13" spans="1:8" ht="20.100000000000001" customHeight="1">
      <c r="A13" s="58"/>
      <c r="B13" s="44" t="s">
        <v>93</v>
      </c>
      <c r="C13" s="40" t="s">
        <v>157</v>
      </c>
      <c r="D13" s="37"/>
      <c r="E13" s="38"/>
      <c r="F13" s="37"/>
      <c r="G13" s="38"/>
      <c r="H13" s="59"/>
    </row>
    <row r="14" spans="1:8" ht="20.100000000000001" customHeight="1">
      <c r="A14" s="58"/>
      <c r="B14" s="44" t="s">
        <v>94</v>
      </c>
      <c r="C14" s="40" t="s">
        <v>153</v>
      </c>
      <c r="D14" s="37"/>
      <c r="E14" s="38"/>
      <c r="F14" s="37"/>
      <c r="G14" s="38"/>
      <c r="H14" s="39"/>
    </row>
    <row r="15" spans="1:8" ht="20.100000000000001" customHeight="1">
      <c r="A15" s="62" t="s">
        <v>143</v>
      </c>
      <c r="B15" s="44" t="s">
        <v>8</v>
      </c>
      <c r="C15" s="40" t="s">
        <v>154</v>
      </c>
      <c r="D15" s="37"/>
      <c r="E15" s="38">
        <v>478500</v>
      </c>
      <c r="F15" s="37">
        <v>0</v>
      </c>
      <c r="G15" s="38">
        <f>E15-F15</f>
        <v>478500</v>
      </c>
      <c r="H15" s="63" t="s">
        <v>395</v>
      </c>
    </row>
    <row r="16" spans="1:8" ht="20.100000000000001" customHeight="1">
      <c r="A16" s="41"/>
      <c r="B16" s="36"/>
      <c r="C16" s="40" t="s">
        <v>155</v>
      </c>
      <c r="D16" s="37"/>
      <c r="E16" s="38"/>
      <c r="F16" s="37"/>
      <c r="G16" s="38"/>
      <c r="H16" s="39"/>
    </row>
    <row r="17" spans="1:8" ht="3.75" customHeight="1">
      <c r="A17" s="41"/>
      <c r="B17" s="36"/>
      <c r="C17" s="40"/>
      <c r="D17" s="37"/>
      <c r="E17" s="38"/>
      <c r="F17" s="37"/>
      <c r="G17" s="38"/>
      <c r="H17" s="39"/>
    </row>
    <row r="18" spans="1:8" ht="20.100000000000001" customHeight="1">
      <c r="A18" s="35"/>
      <c r="B18" s="57" t="s">
        <v>99</v>
      </c>
      <c r="C18" s="40" t="s">
        <v>156</v>
      </c>
      <c r="D18" s="37"/>
      <c r="E18" s="38"/>
      <c r="F18" s="37"/>
      <c r="G18" s="38"/>
      <c r="H18" s="39"/>
    </row>
    <row r="19" spans="1:8" ht="20.100000000000001" customHeight="1">
      <c r="A19" s="58"/>
      <c r="B19" s="44" t="s">
        <v>93</v>
      </c>
      <c r="C19" s="40" t="s">
        <v>158</v>
      </c>
      <c r="D19" s="37"/>
      <c r="E19" s="38"/>
      <c r="F19" s="37"/>
      <c r="G19" s="38"/>
      <c r="H19" s="59"/>
    </row>
    <row r="20" spans="1:8" ht="20.100000000000001" customHeight="1">
      <c r="A20" s="58"/>
      <c r="B20" s="44" t="s">
        <v>94</v>
      </c>
      <c r="C20" s="40" t="s">
        <v>153</v>
      </c>
      <c r="D20" s="37"/>
      <c r="E20" s="38"/>
      <c r="F20" s="37"/>
      <c r="G20" s="38"/>
      <c r="H20" s="39"/>
    </row>
    <row r="21" spans="1:8" ht="20.100000000000001" customHeight="1">
      <c r="A21" s="62" t="s">
        <v>144</v>
      </c>
      <c r="B21" s="44" t="s">
        <v>8</v>
      </c>
      <c r="C21" s="40" t="s">
        <v>154</v>
      </c>
      <c r="D21" s="37"/>
      <c r="E21" s="38">
        <v>241500</v>
      </c>
      <c r="F21" s="37">
        <v>0</v>
      </c>
      <c r="G21" s="38">
        <f>E21-F21</f>
        <v>241500</v>
      </c>
      <c r="H21" s="63" t="s">
        <v>396</v>
      </c>
    </row>
    <row r="22" spans="1:8" ht="20.100000000000001" customHeight="1">
      <c r="A22" s="41"/>
      <c r="B22" s="36"/>
      <c r="C22" s="40" t="s">
        <v>155</v>
      </c>
      <c r="D22" s="37"/>
      <c r="E22" s="38"/>
      <c r="F22" s="37"/>
      <c r="G22" s="38"/>
      <c r="H22" s="39"/>
    </row>
    <row r="23" spans="1:8" ht="3.75" customHeight="1">
      <c r="A23" s="41"/>
      <c r="B23" s="36"/>
      <c r="C23" s="40"/>
      <c r="D23" s="37"/>
      <c r="E23" s="38"/>
      <c r="F23" s="37"/>
      <c r="G23" s="38"/>
      <c r="H23" s="39"/>
    </row>
    <row r="24" spans="1:8" ht="20.100000000000001" customHeight="1">
      <c r="A24" s="35"/>
      <c r="B24" s="57" t="s">
        <v>95</v>
      </c>
      <c r="C24" s="40" t="s">
        <v>123</v>
      </c>
      <c r="D24" s="37"/>
      <c r="E24" s="38"/>
      <c r="F24" s="37"/>
      <c r="G24" s="38"/>
      <c r="H24" s="39"/>
    </row>
    <row r="25" spans="1:8" ht="20.100000000000001" customHeight="1">
      <c r="A25" s="35"/>
      <c r="B25" s="57" t="s">
        <v>97</v>
      </c>
      <c r="C25" s="40" t="s">
        <v>159</v>
      </c>
      <c r="D25" s="37"/>
      <c r="E25" s="38"/>
      <c r="F25" s="37"/>
      <c r="G25" s="38"/>
      <c r="H25" s="39"/>
    </row>
    <row r="26" spans="1:8" ht="20.100000000000001" customHeight="1">
      <c r="A26" s="35"/>
      <c r="B26" s="57" t="s">
        <v>99</v>
      </c>
      <c r="C26" s="40" t="s">
        <v>160</v>
      </c>
      <c r="D26" s="37"/>
      <c r="E26" s="38"/>
      <c r="F26" s="37"/>
      <c r="G26" s="38"/>
      <c r="H26" s="39"/>
    </row>
    <row r="27" spans="1:8" ht="20.100000000000001" customHeight="1">
      <c r="A27" s="58"/>
      <c r="B27" s="44" t="s">
        <v>93</v>
      </c>
      <c r="C27" s="40" t="s">
        <v>161</v>
      </c>
      <c r="D27" s="37"/>
      <c r="E27" s="38"/>
      <c r="F27" s="37"/>
      <c r="G27" s="38"/>
      <c r="H27" s="59"/>
    </row>
    <row r="28" spans="1:8" ht="20.100000000000001" customHeight="1">
      <c r="A28" s="58"/>
      <c r="B28" s="44" t="s">
        <v>94</v>
      </c>
      <c r="C28" s="40" t="s">
        <v>153</v>
      </c>
      <c r="D28" s="37"/>
      <c r="E28" s="38"/>
      <c r="F28" s="37"/>
      <c r="G28" s="38"/>
      <c r="H28" s="39"/>
    </row>
    <row r="29" spans="1:8" ht="20.100000000000001" customHeight="1">
      <c r="A29" s="62" t="s">
        <v>145</v>
      </c>
      <c r="B29" s="44" t="s">
        <v>8</v>
      </c>
      <c r="C29" s="40" t="s">
        <v>154</v>
      </c>
      <c r="D29" s="37"/>
      <c r="E29" s="38">
        <v>174000</v>
      </c>
      <c r="F29" s="37">
        <v>0</v>
      </c>
      <c r="G29" s="38">
        <f>E29-F29</f>
        <v>174000</v>
      </c>
      <c r="H29" s="63" t="s">
        <v>397</v>
      </c>
    </row>
    <row r="30" spans="1:8" ht="20.100000000000001" customHeight="1">
      <c r="A30" s="41"/>
      <c r="B30" s="36"/>
      <c r="C30" s="40" t="s">
        <v>155</v>
      </c>
      <c r="D30" s="37"/>
      <c r="E30" s="38"/>
      <c r="F30" s="37"/>
      <c r="G30" s="38"/>
      <c r="H30" s="39"/>
    </row>
    <row r="31" spans="1:8" ht="3.75" customHeight="1">
      <c r="A31" s="46"/>
      <c r="B31" s="47"/>
      <c r="C31" s="48"/>
      <c r="D31" s="49"/>
      <c r="E31" s="50"/>
      <c r="F31" s="49"/>
      <c r="G31" s="51"/>
      <c r="H31" s="52"/>
    </row>
    <row r="32" spans="1:8" ht="24.75" customHeight="1" thickBot="1">
      <c r="C32" s="27" t="s">
        <v>124</v>
      </c>
      <c r="D32" s="53">
        <f>SUM(D9:D30)</f>
        <v>0</v>
      </c>
      <c r="E32" s="54">
        <f>SUM(E9:E30)</f>
        <v>894000</v>
      </c>
      <c r="F32" s="55">
        <f>SUM(F9:F30)</f>
        <v>0</v>
      </c>
      <c r="G32" s="54">
        <f>SUM(G9:G30)</f>
        <v>894000</v>
      </c>
    </row>
    <row r="33" ht="21.75" thickTop="1"/>
  </sheetData>
  <mergeCells count="9">
    <mergeCell ref="A2:H2"/>
    <mergeCell ref="A3:H3"/>
    <mergeCell ref="A4:H4"/>
    <mergeCell ref="A5:H5"/>
    <mergeCell ref="H7:H8"/>
    <mergeCell ref="A7:C8"/>
    <mergeCell ref="D7:E7"/>
    <mergeCell ref="F7:F8"/>
    <mergeCell ref="G7:G8"/>
  </mergeCells>
  <phoneticPr fontId="9" type="noConversion"/>
  <pageMargins left="1.0236220472440944" right="0.15748031496062992" top="0.62992125984251968" bottom="0.15748031496062992" header="0.15748031496062992" footer="0.15748031496062992"/>
  <pageSetup paperSize="9" orientation="landscape" horizontalDpi="4294967293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3:G33"/>
  <sheetViews>
    <sheetView workbookViewId="0">
      <selection activeCell="E15" sqref="E15"/>
    </sheetView>
  </sheetViews>
  <sheetFormatPr defaultRowHeight="21"/>
  <cols>
    <col min="1" max="1" width="11.28515625" style="21" customWidth="1"/>
    <col min="2" max="2" width="2.140625" style="21" customWidth="1"/>
    <col min="3" max="3" width="8.42578125" style="21" customWidth="1"/>
    <col min="4" max="4" width="47.7109375" style="21" customWidth="1"/>
    <col min="5" max="5" width="13" style="21" customWidth="1"/>
    <col min="6" max="6" width="2.28515625" style="21" customWidth="1"/>
    <col min="7" max="7" width="14.85546875" style="21" customWidth="1"/>
    <col min="8" max="16384" width="9.140625" style="21"/>
  </cols>
  <sheetData>
    <row r="3" spans="1:7" ht="23.25">
      <c r="A3" s="272"/>
      <c r="B3" s="272"/>
      <c r="C3" s="272"/>
      <c r="D3" s="272"/>
      <c r="E3" s="272"/>
      <c r="F3" s="272"/>
      <c r="G3" s="272"/>
    </row>
    <row r="4" spans="1:7" ht="24.95" customHeight="1">
      <c r="A4" s="333" t="s">
        <v>162</v>
      </c>
      <c r="B4" s="333"/>
      <c r="C4" s="333"/>
      <c r="D4" s="333"/>
      <c r="E4" s="333"/>
      <c r="F4" s="333"/>
      <c r="G4" s="333"/>
    </row>
    <row r="5" spans="1:7" ht="24.95" customHeight="1">
      <c r="A5" s="333" t="s">
        <v>101</v>
      </c>
      <c r="B5" s="333"/>
      <c r="C5" s="333"/>
      <c r="D5" s="333"/>
      <c r="E5" s="333"/>
      <c r="F5" s="333"/>
      <c r="G5" s="333"/>
    </row>
    <row r="6" spans="1:7" ht="24.95" customHeight="1">
      <c r="A6" s="333" t="s">
        <v>163</v>
      </c>
      <c r="B6" s="333"/>
      <c r="C6" s="333"/>
      <c r="D6" s="333"/>
      <c r="E6" s="333"/>
      <c r="F6" s="333"/>
      <c r="G6" s="333"/>
    </row>
    <row r="7" spans="1:7" ht="9" customHeight="1"/>
    <row r="8" spans="1:7">
      <c r="A8" s="29" t="s">
        <v>120</v>
      </c>
      <c r="B8" s="322" t="s">
        <v>74</v>
      </c>
      <c r="C8" s="334"/>
      <c r="D8" s="323"/>
      <c r="E8" s="322" t="s">
        <v>92</v>
      </c>
      <c r="F8" s="323"/>
      <c r="G8" s="29" t="s">
        <v>64</v>
      </c>
    </row>
    <row r="9" spans="1:7">
      <c r="A9" s="39"/>
      <c r="B9" s="41"/>
      <c r="C9" s="57" t="s">
        <v>95</v>
      </c>
      <c r="D9" s="36" t="s">
        <v>96</v>
      </c>
      <c r="E9" s="41"/>
      <c r="F9" s="40"/>
      <c r="G9" s="40"/>
    </row>
    <row r="10" spans="1:7">
      <c r="A10" s="39"/>
      <c r="B10" s="41"/>
      <c r="C10" s="57" t="s">
        <v>97</v>
      </c>
      <c r="D10" s="36" t="s">
        <v>98</v>
      </c>
      <c r="E10" s="41"/>
      <c r="F10" s="40"/>
      <c r="G10" s="40"/>
    </row>
    <row r="11" spans="1:7">
      <c r="A11" s="39"/>
      <c r="B11" s="41"/>
      <c r="C11" s="57" t="s">
        <v>99</v>
      </c>
      <c r="D11" s="36" t="s">
        <v>152</v>
      </c>
      <c r="E11" s="41"/>
      <c r="F11" s="40"/>
      <c r="G11" s="40"/>
    </row>
    <row r="12" spans="1:7">
      <c r="A12" s="63"/>
      <c r="B12" s="41"/>
      <c r="C12" s="44" t="s">
        <v>93</v>
      </c>
      <c r="D12" s="36" t="s">
        <v>164</v>
      </c>
      <c r="E12" s="41"/>
      <c r="F12" s="40"/>
      <c r="G12" s="40"/>
    </row>
    <row r="13" spans="1:7">
      <c r="A13" s="39"/>
      <c r="B13" s="41"/>
      <c r="C13" s="44" t="s">
        <v>94</v>
      </c>
      <c r="D13" s="36" t="s">
        <v>153</v>
      </c>
      <c r="E13" s="41"/>
      <c r="F13" s="40"/>
      <c r="G13" s="40"/>
    </row>
    <row r="14" spans="1:7">
      <c r="A14" s="63" t="s">
        <v>228</v>
      </c>
      <c r="B14" s="41"/>
      <c r="C14" s="44" t="s">
        <v>8</v>
      </c>
      <c r="D14" s="36" t="s">
        <v>165</v>
      </c>
      <c r="E14" s="265">
        <v>478500</v>
      </c>
      <c r="F14" s="332"/>
      <c r="G14" s="40"/>
    </row>
    <row r="15" spans="1:7">
      <c r="A15" s="39"/>
      <c r="B15" s="41"/>
      <c r="C15" s="36"/>
      <c r="D15" s="36" t="s">
        <v>155</v>
      </c>
      <c r="E15" s="41"/>
      <c r="F15" s="40"/>
      <c r="G15" s="40"/>
    </row>
    <row r="16" spans="1:7">
      <c r="A16" s="39"/>
      <c r="B16" s="41"/>
      <c r="C16" s="36"/>
      <c r="D16" s="36"/>
      <c r="E16" s="41"/>
      <c r="F16" s="40"/>
      <c r="G16" s="40"/>
    </row>
    <row r="17" spans="1:7">
      <c r="A17" s="39"/>
      <c r="B17" s="41"/>
      <c r="C17" s="57" t="s">
        <v>99</v>
      </c>
      <c r="D17" s="36" t="s">
        <v>166</v>
      </c>
      <c r="E17" s="41"/>
      <c r="F17" s="40"/>
      <c r="G17" s="40"/>
    </row>
    <row r="18" spans="1:7">
      <c r="A18" s="63"/>
      <c r="B18" s="41"/>
      <c r="C18" s="44" t="s">
        <v>93</v>
      </c>
      <c r="D18" s="36" t="s">
        <v>164</v>
      </c>
      <c r="E18" s="41"/>
      <c r="F18" s="40"/>
      <c r="G18" s="40"/>
    </row>
    <row r="19" spans="1:7">
      <c r="A19" s="39"/>
      <c r="B19" s="41"/>
      <c r="C19" s="44" t="s">
        <v>94</v>
      </c>
      <c r="D19" s="36" t="s">
        <v>153</v>
      </c>
      <c r="E19" s="41"/>
      <c r="F19" s="40"/>
      <c r="G19" s="40"/>
    </row>
    <row r="20" spans="1:7">
      <c r="A20" s="63" t="s">
        <v>229</v>
      </c>
      <c r="B20" s="41"/>
      <c r="C20" s="44" t="s">
        <v>8</v>
      </c>
      <c r="D20" s="36" t="s">
        <v>165</v>
      </c>
      <c r="E20" s="265">
        <v>241500</v>
      </c>
      <c r="F20" s="332"/>
      <c r="G20" s="40"/>
    </row>
    <row r="21" spans="1:7">
      <c r="A21" s="39"/>
      <c r="B21" s="41"/>
      <c r="C21" s="36"/>
      <c r="D21" s="36" t="s">
        <v>155</v>
      </c>
      <c r="E21" s="41"/>
      <c r="F21" s="40"/>
      <c r="G21" s="40"/>
    </row>
    <row r="22" spans="1:7">
      <c r="A22" s="39"/>
      <c r="B22" s="41"/>
      <c r="C22" s="36"/>
      <c r="D22" s="36"/>
      <c r="E22" s="41"/>
      <c r="F22" s="40"/>
      <c r="G22" s="40"/>
    </row>
    <row r="23" spans="1:7">
      <c r="A23" s="39"/>
      <c r="B23" s="41"/>
      <c r="C23" s="57" t="s">
        <v>95</v>
      </c>
      <c r="D23" s="36" t="s">
        <v>123</v>
      </c>
      <c r="E23" s="41"/>
      <c r="F23" s="40"/>
      <c r="G23" s="40"/>
    </row>
    <row r="24" spans="1:7">
      <c r="A24" s="39"/>
      <c r="B24" s="41"/>
      <c r="C24" s="57" t="s">
        <v>97</v>
      </c>
      <c r="D24" s="36" t="s">
        <v>159</v>
      </c>
      <c r="E24" s="41"/>
      <c r="F24" s="40"/>
      <c r="G24" s="40"/>
    </row>
    <row r="25" spans="1:7">
      <c r="A25" s="39"/>
      <c r="B25" s="41"/>
      <c r="C25" s="57" t="s">
        <v>99</v>
      </c>
      <c r="D25" s="36" t="s">
        <v>167</v>
      </c>
      <c r="E25" s="41"/>
      <c r="F25" s="40"/>
      <c r="G25" s="40"/>
    </row>
    <row r="26" spans="1:7">
      <c r="A26" s="63"/>
      <c r="B26" s="41"/>
      <c r="C26" s="44" t="s">
        <v>93</v>
      </c>
      <c r="D26" s="36" t="s">
        <v>164</v>
      </c>
      <c r="E26" s="41"/>
      <c r="F26" s="40"/>
      <c r="G26" s="40"/>
    </row>
    <row r="27" spans="1:7">
      <c r="A27" s="39"/>
      <c r="B27" s="41"/>
      <c r="C27" s="44" t="s">
        <v>94</v>
      </c>
      <c r="D27" s="36" t="s">
        <v>153</v>
      </c>
      <c r="E27" s="41"/>
      <c r="F27" s="40"/>
      <c r="G27" s="40"/>
    </row>
    <row r="28" spans="1:7">
      <c r="A28" s="63" t="s">
        <v>230</v>
      </c>
      <c r="B28" s="41"/>
      <c r="C28" s="44" t="s">
        <v>8</v>
      </c>
      <c r="D28" s="36" t="s">
        <v>165</v>
      </c>
      <c r="E28" s="265">
        <v>174000</v>
      </c>
      <c r="F28" s="332"/>
      <c r="G28" s="40"/>
    </row>
    <row r="29" spans="1:7">
      <c r="A29" s="39"/>
      <c r="B29" s="41"/>
      <c r="C29" s="36"/>
      <c r="D29" s="36" t="s">
        <v>155</v>
      </c>
      <c r="E29" s="41"/>
      <c r="F29" s="40"/>
      <c r="G29" s="40"/>
    </row>
    <row r="30" spans="1:7">
      <c r="A30" s="39"/>
      <c r="B30" s="41"/>
      <c r="C30" s="36"/>
      <c r="D30" s="36"/>
      <c r="E30" s="41"/>
      <c r="F30" s="40"/>
      <c r="G30" s="40"/>
    </row>
    <row r="31" spans="1:7">
      <c r="A31" s="52"/>
      <c r="B31" s="46"/>
      <c r="C31" s="47"/>
      <c r="D31" s="47"/>
      <c r="E31" s="41"/>
      <c r="F31" s="40"/>
      <c r="G31" s="48"/>
    </row>
    <row r="32" spans="1:7" ht="21.75" thickBot="1">
      <c r="D32" s="27" t="s">
        <v>100</v>
      </c>
      <c r="E32" s="330">
        <f>SUM(E12:E28)</f>
        <v>894000</v>
      </c>
      <c r="F32" s="331"/>
    </row>
    <row r="33" ht="21.75" thickTop="1"/>
  </sheetData>
  <mergeCells count="10">
    <mergeCell ref="E32:F32"/>
    <mergeCell ref="E14:F14"/>
    <mergeCell ref="A3:G3"/>
    <mergeCell ref="A4:G4"/>
    <mergeCell ref="A6:G6"/>
    <mergeCell ref="B8:D8"/>
    <mergeCell ref="E8:F8"/>
    <mergeCell ref="A5:G5"/>
    <mergeCell ref="E20:F20"/>
    <mergeCell ref="E28:F28"/>
  </mergeCells>
  <phoneticPr fontId="9" type="noConversion"/>
  <pageMargins left="1" right="0.25" top="0.4" bottom="0.5" header="0.28000000000000003" footer="0.5"/>
  <pageSetup orientation="portrait" horizontalDpi="4294967293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3:I27"/>
  <sheetViews>
    <sheetView workbookViewId="0">
      <selection activeCell="I13" sqref="I13"/>
    </sheetView>
  </sheetViews>
  <sheetFormatPr defaultRowHeight="21.75"/>
  <cols>
    <col min="7" max="7" width="12.5703125" customWidth="1"/>
    <col min="8" max="8" width="1.7109375" customWidth="1"/>
  </cols>
  <sheetData>
    <row r="3" spans="1:9" s="2" customFormat="1" ht="23.25">
      <c r="A3" s="272"/>
      <c r="B3" s="272"/>
      <c r="C3" s="272"/>
      <c r="D3" s="272"/>
      <c r="E3" s="272"/>
      <c r="F3" s="272"/>
      <c r="G3" s="272"/>
      <c r="H3" s="272"/>
      <c r="I3" s="272"/>
    </row>
    <row r="4" spans="1:9" s="21" customFormat="1" ht="23.25">
      <c r="A4" s="219"/>
      <c r="B4" s="219"/>
      <c r="C4" s="219"/>
      <c r="D4" s="219"/>
      <c r="E4" s="219"/>
      <c r="F4" s="219"/>
      <c r="G4" s="219"/>
      <c r="H4" s="273" t="s">
        <v>401</v>
      </c>
      <c r="I4" s="273"/>
    </row>
    <row r="5" spans="1:9" s="21" customFormat="1" ht="23.25">
      <c r="A5" s="219"/>
      <c r="B5" s="219"/>
      <c r="C5" s="219"/>
      <c r="D5" s="219"/>
      <c r="E5" s="219"/>
      <c r="F5" s="219"/>
      <c r="G5" s="219"/>
      <c r="H5" s="220"/>
      <c r="I5" s="220"/>
    </row>
    <row r="6" spans="1:9" s="105" customFormat="1" ht="26.25">
      <c r="A6" s="223" t="s">
        <v>256</v>
      </c>
      <c r="B6" s="218"/>
      <c r="C6" s="218"/>
      <c r="D6" s="218"/>
      <c r="E6" s="218"/>
      <c r="F6" s="218"/>
      <c r="G6" s="218"/>
      <c r="H6" s="218"/>
    </row>
    <row r="7" spans="1:9" s="106" customFormat="1" ht="26.25">
      <c r="D7" s="106" t="s">
        <v>398</v>
      </c>
    </row>
    <row r="8" spans="1:9" s="106" customFormat="1" ht="26.25">
      <c r="C8" s="106" t="s">
        <v>257</v>
      </c>
      <c r="I8" s="76"/>
    </row>
    <row r="9" spans="1:9" s="2" customFormat="1" ht="23.25">
      <c r="A9" s="1"/>
    </row>
    <row r="10" spans="1:9" s="2" customFormat="1" ht="23.25"/>
    <row r="11" spans="1:9" s="2" customFormat="1" ht="23.25">
      <c r="A11" s="2" t="s">
        <v>89</v>
      </c>
      <c r="G11" s="3">
        <v>5431.47</v>
      </c>
      <c r="I11" s="2" t="s">
        <v>6</v>
      </c>
    </row>
    <row r="12" spans="1:9" s="2" customFormat="1" ht="23.25">
      <c r="A12" s="2" t="s">
        <v>90</v>
      </c>
      <c r="G12" s="3">
        <v>506224</v>
      </c>
    </row>
    <row r="13" spans="1:9" s="2" customFormat="1" ht="23.25">
      <c r="A13" s="2" t="s">
        <v>399</v>
      </c>
      <c r="G13" s="3">
        <v>1565.79</v>
      </c>
    </row>
    <row r="14" spans="1:9" s="2" customFormat="1" ht="23.25">
      <c r="A14" s="2" t="s">
        <v>400</v>
      </c>
      <c r="G14" s="3">
        <v>3864.09</v>
      </c>
    </row>
    <row r="15" spans="1:9" s="2" customFormat="1" ht="23.25">
      <c r="A15" s="2" t="s">
        <v>5</v>
      </c>
      <c r="G15" s="3">
        <v>95950.23</v>
      </c>
    </row>
    <row r="16" spans="1:9" s="2" customFormat="1" ht="24" thickBot="1">
      <c r="E16" s="1" t="s">
        <v>125</v>
      </c>
      <c r="G16" s="4">
        <f>SUM(G11:G15)</f>
        <v>613035.57999999996</v>
      </c>
      <c r="I16" s="2" t="s">
        <v>6</v>
      </c>
    </row>
    <row r="17" spans="2:7" s="2" customFormat="1" ht="24" thickTop="1">
      <c r="G17" s="3"/>
    </row>
    <row r="18" spans="2:7" s="2" customFormat="1" ht="23.25">
      <c r="G18" s="3"/>
    </row>
    <row r="20" spans="2:7" s="21" customFormat="1" ht="21"/>
    <row r="27" spans="2:7">
      <c r="B27" s="26"/>
    </row>
  </sheetData>
  <mergeCells count="2">
    <mergeCell ref="A3:I3"/>
    <mergeCell ref="H4:I4"/>
  </mergeCells>
  <phoneticPr fontId="0" type="noConversion"/>
  <pageMargins left="1.5354330708661419" right="0.55118110236220474" top="0.6692913385826772" bottom="0.98425196850393704" header="0.51181102362204722" footer="0.51181102362204722"/>
  <pageSetup paperSize="9" orientation="portrait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I8" sqref="I8"/>
    </sheetView>
  </sheetViews>
  <sheetFormatPr defaultRowHeight="23.25"/>
  <cols>
    <col min="1" max="1" width="11" style="1" customWidth="1"/>
    <col min="2" max="2" width="9.140625" style="1"/>
    <col min="3" max="3" width="13" style="1" customWidth="1"/>
    <col min="4" max="4" width="22.85546875" style="1" customWidth="1"/>
    <col min="5" max="5" width="14.42578125" style="1" customWidth="1"/>
    <col min="6" max="6" width="3.28515625" style="1" customWidth="1"/>
    <col min="7" max="7" width="15.85546875" style="1" customWidth="1"/>
    <col min="8" max="8" width="6.5703125" style="1" customWidth="1"/>
    <col min="9" max="16384" width="9.140625" style="1"/>
  </cols>
  <sheetData>
    <row r="1" spans="1:8" s="106" customFormat="1" ht="26.25">
      <c r="G1" s="147" t="s">
        <v>58</v>
      </c>
      <c r="H1" s="147"/>
    </row>
    <row r="2" spans="1:8" s="105" customFormat="1" ht="42" customHeight="1">
      <c r="A2" s="105" t="s">
        <v>265</v>
      </c>
    </row>
    <row r="3" spans="1:8" s="106" customFormat="1" ht="26.25">
      <c r="D3" s="106" t="s">
        <v>266</v>
      </c>
    </row>
    <row r="4" spans="1:8" s="106" customFormat="1" ht="26.25">
      <c r="D4" s="106" t="s">
        <v>337</v>
      </c>
    </row>
    <row r="5" spans="1:8" ht="16.5" customHeight="1"/>
    <row r="6" spans="1:8">
      <c r="A6" s="1" t="s">
        <v>267</v>
      </c>
      <c r="G6" s="76">
        <v>6510227.0899999999</v>
      </c>
      <c r="H6" s="1" t="s">
        <v>6</v>
      </c>
    </row>
    <row r="7" spans="1:8">
      <c r="A7" s="144" t="s">
        <v>59</v>
      </c>
      <c r="B7" s="2" t="s">
        <v>78</v>
      </c>
      <c r="C7" s="2"/>
      <c r="D7" s="2"/>
      <c r="E7" s="3">
        <v>4852523.41</v>
      </c>
    </row>
    <row r="8" spans="1:8">
      <c r="A8" s="144"/>
      <c r="B8" s="2" t="s">
        <v>331</v>
      </c>
      <c r="C8" s="2"/>
      <c r="D8" s="2"/>
      <c r="E8" s="3">
        <v>20000</v>
      </c>
    </row>
    <row r="9" spans="1:8">
      <c r="A9" s="144"/>
      <c r="B9" s="2" t="s">
        <v>332</v>
      </c>
      <c r="C9" s="2"/>
      <c r="D9" s="2"/>
      <c r="E9" s="3">
        <v>10000</v>
      </c>
    </row>
    <row r="10" spans="1:8">
      <c r="A10" s="144"/>
      <c r="B10" s="167" t="s">
        <v>333</v>
      </c>
      <c r="C10" s="2"/>
      <c r="D10" s="2"/>
      <c r="E10" s="3">
        <v>100</v>
      </c>
    </row>
    <row r="11" spans="1:8">
      <c r="A11" s="144"/>
      <c r="B11" s="2" t="s">
        <v>334</v>
      </c>
      <c r="C11" s="2"/>
      <c r="D11" s="2"/>
      <c r="E11" s="3">
        <v>132399.79999999999</v>
      </c>
    </row>
    <row r="12" spans="1:8">
      <c r="A12" s="144"/>
      <c r="B12" s="2" t="s">
        <v>457</v>
      </c>
      <c r="C12" s="2"/>
      <c r="D12" s="2"/>
      <c r="E12" s="98">
        <v>137500</v>
      </c>
    </row>
    <row r="13" spans="1:8">
      <c r="A13" s="144"/>
      <c r="B13" s="2" t="s">
        <v>335</v>
      </c>
      <c r="C13" s="2"/>
      <c r="D13" s="2"/>
      <c r="E13" s="109">
        <v>27883</v>
      </c>
      <c r="G13" s="117">
        <f>SUM(E7:E13)</f>
        <v>5180406.21</v>
      </c>
      <c r="H13" s="1" t="s">
        <v>6</v>
      </c>
    </row>
    <row r="14" spans="1:8">
      <c r="A14" s="144"/>
      <c r="B14" s="2"/>
      <c r="C14" s="2"/>
      <c r="D14" s="2"/>
      <c r="E14" s="3"/>
    </row>
    <row r="15" spans="1:8">
      <c r="A15" s="144" t="s">
        <v>60</v>
      </c>
      <c r="B15" s="2" t="s">
        <v>336</v>
      </c>
      <c r="C15" s="2"/>
      <c r="D15" s="2"/>
      <c r="E15" s="3">
        <v>0</v>
      </c>
    </row>
    <row r="16" spans="1:8">
      <c r="A16" s="144"/>
      <c r="B16" s="2" t="s">
        <v>79</v>
      </c>
      <c r="C16" s="2"/>
      <c r="D16" s="2"/>
      <c r="E16" s="98">
        <v>1213130.8500000001</v>
      </c>
      <c r="G16" s="145"/>
    </row>
    <row r="17" spans="1:8">
      <c r="B17" s="2" t="s">
        <v>80</v>
      </c>
      <c r="C17" s="2"/>
      <c r="D17" s="2"/>
      <c r="E17" s="109">
        <v>2009713</v>
      </c>
      <c r="G17" s="117">
        <f>SUM(E16:E17)</f>
        <v>3222843.85</v>
      </c>
      <c r="H17" s="1" t="s">
        <v>6</v>
      </c>
    </row>
    <row r="18" spans="1:8" ht="33" customHeight="1" thickBot="1">
      <c r="A18" s="1" t="s">
        <v>268</v>
      </c>
      <c r="C18" s="2"/>
      <c r="D18" s="2"/>
      <c r="G18" s="110">
        <f>+G6+G13-G17</f>
        <v>8467789.4500000011</v>
      </c>
      <c r="H18" s="1" t="s">
        <v>6</v>
      </c>
    </row>
    <row r="19" spans="1:8" ht="24" thickTop="1">
      <c r="G19" s="111"/>
    </row>
    <row r="20" spans="1:8">
      <c r="A20" s="1" t="s">
        <v>269</v>
      </c>
      <c r="D20" s="1" t="s">
        <v>61</v>
      </c>
    </row>
    <row r="21" spans="1:8">
      <c r="B21" s="1" t="s">
        <v>62</v>
      </c>
      <c r="F21" s="76"/>
      <c r="G21" s="76">
        <v>0</v>
      </c>
      <c r="H21" s="1" t="s">
        <v>6</v>
      </c>
    </row>
    <row r="22" spans="1:8">
      <c r="B22" s="1" t="s">
        <v>63</v>
      </c>
      <c r="G22" s="76">
        <v>0</v>
      </c>
    </row>
    <row r="23" spans="1:8">
      <c r="B23" s="115" t="s">
        <v>451</v>
      </c>
      <c r="G23" s="76">
        <v>12186</v>
      </c>
    </row>
    <row r="24" spans="1:8">
      <c r="B24" s="115" t="s">
        <v>452</v>
      </c>
      <c r="G24" s="76">
        <v>26434.52</v>
      </c>
    </row>
    <row r="25" spans="1:8">
      <c r="B25" s="115" t="s">
        <v>453</v>
      </c>
      <c r="G25" s="76">
        <v>0</v>
      </c>
    </row>
    <row r="26" spans="1:8">
      <c r="B26" s="115" t="s">
        <v>454</v>
      </c>
      <c r="G26" s="76">
        <v>8688</v>
      </c>
    </row>
    <row r="27" spans="1:8">
      <c r="B27" s="115" t="s">
        <v>455</v>
      </c>
      <c r="G27" s="76">
        <v>0</v>
      </c>
    </row>
    <row r="28" spans="1:8">
      <c r="B28" s="1" t="s">
        <v>456</v>
      </c>
      <c r="G28" s="76">
        <f>+G18-G23-G24-G25-G26-G27</f>
        <v>8420480.9300000016</v>
      </c>
    </row>
    <row r="29" spans="1:8" ht="24" thickBot="1">
      <c r="G29" s="110">
        <f>SUM(G21:G28)</f>
        <v>8467789.4500000011</v>
      </c>
      <c r="H29" s="1" t="s">
        <v>6</v>
      </c>
    </row>
    <row r="30" spans="1:8" ht="18" customHeight="1" thickTop="1"/>
    <row r="32" spans="1:8">
      <c r="C32" s="76"/>
    </row>
    <row r="34" spans="1:6" s="21" customFormat="1" ht="21.75" customHeight="1">
      <c r="A34" s="21" t="s">
        <v>113</v>
      </c>
      <c r="E34" s="146"/>
      <c r="F34" s="36"/>
    </row>
    <row r="35" spans="1:6" s="21" customFormat="1" ht="20.25" customHeight="1">
      <c r="A35" s="21" t="s">
        <v>114</v>
      </c>
      <c r="E35" s="146"/>
      <c r="F35" s="36"/>
    </row>
    <row r="36" spans="1:6">
      <c r="A36" s="21" t="s">
        <v>115</v>
      </c>
    </row>
  </sheetData>
  <phoneticPr fontId="0" type="noConversion"/>
  <pageMargins left="1.1417322834645669" right="0.15748031496062992" top="0.75" bottom="0.59055118110236227" header="0.51181102362204722" footer="0.51181102362204722"/>
  <pageSetup paperSize="9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16</vt:i4>
      </vt:variant>
    </vt:vector>
  </HeadingPairs>
  <TitlesOfParts>
    <vt:vector size="16" baseType="lpstr">
      <vt:lpstr>งบแสดงฐานะการเงิน</vt:lpstr>
      <vt:lpstr>แสดงฐานะการเงิน</vt:lpstr>
      <vt:lpstr>งบทดลอง</vt:lpstr>
      <vt:lpstr>งบรายรับ-รายจ่าย</vt:lpstr>
      <vt:lpstr>พิสูจน์ยอดธนาคาร</vt:lpstr>
      <vt:lpstr>หมายเหตุ 1</vt:lpstr>
      <vt:lpstr>หมายเหตุ 2</vt:lpstr>
      <vt:lpstr>หมายเหตุ 3</vt:lpstr>
      <vt:lpstr>หมายเหตุ 4</vt:lpstr>
      <vt:lpstr>หมายเหตุ 5</vt:lpstr>
      <vt:lpstr>หมายเหตุ 6</vt:lpstr>
      <vt:lpstr>รายจ่ายที่รอจ่าย</vt:lpstr>
      <vt:lpstr>หมายเหตุ 7</vt:lpstr>
      <vt:lpstr>หมายเหตุ 8</vt:lpstr>
      <vt:lpstr>Sheet2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2012-11-08T03:37:17Z</cp:lastPrinted>
  <dcterms:created xsi:type="dcterms:W3CDTF">2004-10-23T15:23:07Z</dcterms:created>
  <dcterms:modified xsi:type="dcterms:W3CDTF">2012-11-08T04:09:29Z</dcterms:modified>
</cp:coreProperties>
</file>