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59" r:id="rId3"/>
    <sheet name="Sheet1" sheetId="60" r:id="rId4"/>
  </sheets>
  <externalReferences>
    <externalReference r:id="rId5"/>
    <externalReference r:id="rId6"/>
  </externalReferences>
  <calcPr calcId="124519"/>
</workbook>
</file>

<file path=xl/calcChain.xml><?xml version="1.0" encoding="utf-8"?>
<calcChain xmlns="http://schemas.openxmlformats.org/spreadsheetml/2006/main">
  <c r="E51" i="59"/>
  <c r="E71" l="1"/>
  <c r="B71" s="1"/>
  <c r="E70"/>
  <c r="B70" s="1"/>
  <c r="E69"/>
  <c r="B69" s="1"/>
  <c r="E68"/>
  <c r="B68" s="1"/>
  <c r="E67"/>
  <c r="B67" s="1"/>
  <c r="E66"/>
  <c r="B66" s="1"/>
  <c r="E65"/>
  <c r="B65" s="1"/>
  <c r="E64"/>
  <c r="B64" s="1"/>
  <c r="E63"/>
  <c r="B63" s="1"/>
  <c r="E62"/>
  <c r="B62" s="1"/>
  <c r="E61"/>
  <c r="B61" s="1"/>
  <c r="E60"/>
  <c r="B60" s="1"/>
  <c r="E59"/>
  <c r="B59" s="1"/>
  <c r="E58"/>
  <c r="B58" s="1"/>
  <c r="B72" s="1"/>
  <c r="E56"/>
  <c r="B56"/>
  <c r="E55"/>
  <c r="B55"/>
  <c r="A55"/>
  <c r="E54"/>
  <c r="B54" s="1"/>
  <c r="A54"/>
  <c r="E53"/>
  <c r="B53" s="1"/>
  <c r="E52"/>
  <c r="B52" s="1"/>
  <c r="B51"/>
  <c r="A51"/>
  <c r="E50"/>
  <c r="B50" s="1"/>
  <c r="E49"/>
  <c r="B49" s="1"/>
  <c r="E48"/>
  <c r="B48" s="1"/>
  <c r="A48"/>
  <c r="E47"/>
  <c r="B47" s="1"/>
  <c r="A47"/>
  <c r="E46"/>
  <c r="B46" s="1"/>
  <c r="A46"/>
  <c r="E45"/>
  <c r="B45" s="1"/>
  <c r="A45"/>
  <c r="E44"/>
  <c r="B44" s="1"/>
  <c r="A44"/>
  <c r="E43"/>
  <c r="B43" s="1"/>
  <c r="A43"/>
  <c r="E42"/>
  <c r="B42" s="1"/>
  <c r="E41"/>
  <c r="B41" s="1"/>
  <c r="E40"/>
  <c r="B40" s="1"/>
  <c r="E31"/>
  <c r="B31" s="1"/>
  <c r="E30"/>
  <c r="B30" s="1"/>
  <c r="E29"/>
  <c r="B29" s="1"/>
  <c r="E28"/>
  <c r="B28" s="1"/>
  <c r="E27"/>
  <c r="B27" s="1"/>
  <c r="E26"/>
  <c r="B26" s="1"/>
  <c r="E25"/>
  <c r="B25" s="1"/>
  <c r="E24"/>
  <c r="B24" s="1"/>
  <c r="E23"/>
  <c r="B23" s="1"/>
  <c r="E22"/>
  <c r="B22" s="1"/>
  <c r="E21"/>
  <c r="B21" s="1"/>
  <c r="E20"/>
  <c r="B20" s="1"/>
  <c r="B33" s="1"/>
  <c r="A19"/>
  <c r="E18"/>
  <c r="B18"/>
  <c r="E17"/>
  <c r="B17" s="1"/>
  <c r="E16"/>
  <c r="B16" s="1"/>
  <c r="E15"/>
  <c r="B15" s="1"/>
  <c r="E14"/>
  <c r="B14" s="1"/>
  <c r="E13"/>
  <c r="B13" s="1"/>
  <c r="E12"/>
  <c r="B12" s="1"/>
  <c r="E11"/>
  <c r="B11" s="1"/>
  <c r="B19" s="1"/>
  <c r="B34" s="1"/>
  <c r="A57" l="1"/>
  <c r="E19"/>
  <c r="B57"/>
  <c r="B73" s="1"/>
  <c r="B74" s="1"/>
  <c r="B77" s="1"/>
  <c r="E33"/>
  <c r="E34" s="1"/>
  <c r="E57"/>
  <c r="E72"/>
  <c r="E73" l="1"/>
  <c r="E76" s="1"/>
  <c r="E77" s="1"/>
  <c r="E48" i="14" l="1"/>
  <c r="C48" l="1"/>
  <c r="K48" s="1"/>
  <c r="I48" l="1"/>
  <c r="J48"/>
</calcChain>
</file>

<file path=xl/sharedStrings.xml><?xml version="1.0" encoding="utf-8"?>
<sst xmlns="http://schemas.openxmlformats.org/spreadsheetml/2006/main" count="178" uniqueCount="130">
  <si>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</si>
  <si>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</si>
  <si>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</si>
  <si>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</si>
  <si>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</si>
  <si>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</si>
  <si>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</si>
  <si>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</si>
  <si>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</si>
  <si>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</si>
  <si>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</si>
  <si>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</si>
  <si>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</si>
  <si>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</si>
  <si>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</si>
  <si>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</si>
  <si>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</si>
  <si>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</si>
  <si>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</si>
  <si>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</si>
  <si>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</si>
  <si>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</si>
  <si>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</si>
  <si>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</si>
  <si>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</si>
  <si>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</si>
  <si>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</si>
  <si>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</si>
  <si>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</si>
  <si>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</si>
  <si>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</si>
  <si>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</si>
  <si>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</si>
  <si>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</si>
  <si>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</si>
  <si>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</si>
  <si>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</si>
  <si>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</si>
  <si>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</si>
  <si>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</si>
  <si>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</si>
  <si>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</si>
  <si>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</si>
  <si>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</si>
  <si>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</si>
  <si>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</si>
  <si>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</si>
  <si>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</si>
  <si>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</si>
  <si>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</si>
  <si>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</si>
  <si>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</si>
  <si>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</si>
  <si>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</si>
  <si>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</si>
  <si>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</si>
  <si>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</si>
  <si>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</si>
  <si>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</si>
  <si>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</si>
  <si>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</si>
  <si>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</si>
  <si>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</si>
  <si>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</si>
  <si>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</si>
  <si>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</si>
  <si>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</si>
  <si>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</si>
  <si>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</si>
  <si>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</si>
  <si>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</si>
  <si>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</si>
  <si>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</si>
  <si>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</si>
  <si>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</si>
  <si>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</si>
  <si>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</si>
  <si>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</si>
  <si>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</si>
  <si>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</si>
  <si>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</si>
  <si>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</si>
  <si>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</si>
  <si>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</si>
  <si>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</si>
  <si>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</si>
  <si>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</si>
  <si>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</si>
  <si>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</si>
  <si>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</si>
  <si>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</si>
  <si>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</si>
  <si>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</si>
  <si>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</si>
  <si>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</si>
  <si>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</si>
  <si>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</si>
  <si>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</si>
  <si>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</si>
  <si>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</si>
  <si>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</si>
  <si>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</si>
  <si>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</si>
  <si>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</si>
  <si>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</si>
  <si>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</si>
  <si>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</si>
  <si>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</si>
  <si>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</si>
  <si>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</si>
  <si>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</si>
  <si>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</si>
  <si>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</si>
  <si>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</si>
  <si>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</si>
  <si>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</si>
  <si>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</si>
  <si>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                     -</t>
  </si>
  <si>
    <t xml:space="preserve">               ณ  วันที่   31 กรกฏาคม  2555</t>
  </si>
  <si>
    <t xml:space="preserve">                                                             รายงานรับ - จ่าย เงินสด</t>
  </si>
  <si>
    <t xml:space="preserve">  กรกฎาคม  2555</t>
  </si>
  <si>
    <r>
      <t xml:space="preserve"> </t>
    </r>
    <r>
      <rPr>
        <b/>
        <u/>
        <sz val="13"/>
        <rFont val="Angsana New"/>
        <family val="1"/>
      </rPr>
      <t>รายรับ</t>
    </r>
  </si>
  <si>
    <t>รายจ่ายค้างจ่ายระหว่างดำเนินการ  ( หมายเหตุ  3 )</t>
  </si>
  <si>
    <t xml:space="preserve"> เงินรับฝาก          ( หมายเหตุ 2 )</t>
  </si>
  <si>
    <t xml:space="preserve"> เงินเดือน   (  ฝ่ายประจำ  )    </t>
  </si>
  <si>
    <t xml:space="preserve"> งบกลาง</t>
  </si>
  <si>
    <t xml:space="preserve"> รายจ่ายค้างจ่ายระหว่างดำเนินการ  ( หมายเหตุ  3 )</t>
  </si>
  <si>
    <t xml:space="preserve"> เงินรับฝาก         ( หมายเหตุ 2 )</t>
  </si>
  <si>
    <t xml:space="preserve"> งบกลาง    </t>
  </si>
  <si>
    <r>
      <t xml:space="preserve"> </t>
    </r>
    <r>
      <rPr>
        <b/>
        <u/>
        <sz val="11"/>
        <rFont val="Angsana New"/>
        <family val="1"/>
      </rPr>
      <t>รายจ่าย</t>
    </r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</si>
</sst>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6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sz val="16"/>
      <color theme="3" tint="0.39997558519241921"/>
      <name val="Angsana New"/>
      <family val="1"/>
    </font>
    <font>
      <b/>
      <sz val="14"/>
      <name val="Angsana New"/>
      <family val="1"/>
    </font>
    <font>
      <b/>
      <sz val="14"/>
      <color theme="3" tint="0.3999755851924192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b/>
      <u/>
      <sz val="11"/>
      <name val="Angsana New"/>
      <family val="1"/>
    </font>
    <font>
      <sz val="11"/>
      <color indexed="8"/>
      <name val="Angsana New"/>
      <family val="1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83">
    <xf numFmtId="0" fontId="0" fillId="0" borderId="0" xfId="0"/>
    <xf numFmtId="189" fontId="8" fillId="0" borderId="0" xfId="12" applyNumberFormat="1" applyFont="1" applyBorder="1"/>
    <xf numFmtId="43" fontId="8" fillId="0" borderId="0" xfId="12" applyFont="1" applyBorder="1" applyAlignment="1"/>
    <xf numFmtId="43" fontId="8" fillId="0" borderId="0" xfId="12" applyFont="1" applyBorder="1"/>
    <xf numFmtId="189" fontId="8" fillId="0" borderId="0" xfId="12" applyNumberFormat="1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13" fillId="0" borderId="0" xfId="0" applyFont="1" applyAlignment="1">
      <alignment horizontal="center"/>
    </xf>
    <xf numFmtId="0" fontId="9" fillId="0" borderId="14" xfId="0" applyFont="1" applyBorder="1"/>
    <xf numFmtId="43" fontId="9" fillId="0" borderId="0" xfId="0" applyNumberFormat="1" applyFont="1"/>
    <xf numFmtId="0" fontId="8" fillId="0" borderId="0" xfId="0" applyFont="1" applyBorder="1"/>
    <xf numFmtId="0" fontId="8" fillId="0" borderId="6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6" xfId="0" quotePrefix="1" applyFont="1" applyFill="1" applyBorder="1" applyAlignment="1">
      <alignment horizontal="center" vertical="center"/>
    </xf>
    <xf numFmtId="189" fontId="8" fillId="0" borderId="0" xfId="12" applyNumberFormat="1" applyFont="1"/>
    <xf numFmtId="189" fontId="12" fillId="0" borderId="0" xfId="12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12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43" fontId="8" fillId="0" borderId="0" xfId="0" applyNumberFormat="1" applyFont="1"/>
    <xf numFmtId="189" fontId="8" fillId="0" borderId="0" xfId="12" applyNumberFormat="1" applyFont="1" applyFill="1" applyBorder="1" applyAlignment="1"/>
    <xf numFmtId="43" fontId="8" fillId="0" borderId="0" xfId="0" applyNumberFormat="1" applyFont="1" applyFill="1" applyBorder="1" applyAlignment="1"/>
    <xf numFmtId="189" fontId="8" fillId="0" borderId="0" xfId="12" applyNumberFormat="1" applyFont="1" applyBorder="1" applyAlignment="1">
      <alignment horizontal="justify"/>
    </xf>
    <xf numFmtId="189" fontId="8" fillId="0" borderId="0" xfId="12" applyNumberFormat="1" applyFont="1" applyBorder="1" applyAlignment="1">
      <alignment horizontal="right"/>
    </xf>
    <xf numFmtId="189" fontId="8" fillId="0" borderId="0" xfId="12" applyNumberFormat="1" applyFont="1" applyBorder="1" applyAlignment="1"/>
    <xf numFmtId="0" fontId="8" fillId="0" borderId="6" xfId="0" applyFont="1" applyFill="1" applyBorder="1" applyAlignment="1">
      <alignment horizontal="center" vertical="center"/>
    </xf>
    <xf numFmtId="189" fontId="14" fillId="0" borderId="0" xfId="12" applyNumberFormat="1" applyFont="1" applyFill="1" applyBorder="1" applyAlignment="1"/>
    <xf numFmtId="43" fontId="14" fillId="0" borderId="0" xfId="0" applyNumberFormat="1" applyFont="1" applyFill="1" applyBorder="1" applyAlignment="1"/>
    <xf numFmtId="0" fontId="8" fillId="0" borderId="6" xfId="0" applyFont="1" applyBorder="1" applyAlignment="1">
      <alignment horizontal="left" vertical="center"/>
    </xf>
    <xf numFmtId="43" fontId="8" fillId="0" borderId="0" xfId="0" applyNumberFormat="1" applyFont="1" applyBorder="1"/>
    <xf numFmtId="44" fontId="14" fillId="0" borderId="0" xfId="0" applyNumberFormat="1" applyFont="1" applyFill="1" applyBorder="1" applyAlignment="1"/>
    <xf numFmtId="44" fontId="8" fillId="0" borderId="0" xfId="0" applyNumberFormat="1" applyFont="1" applyFill="1" applyBorder="1" applyAlignment="1"/>
    <xf numFmtId="189" fontId="14" fillId="0" borderId="0" xfId="12" applyNumberFormat="1" applyFont="1" applyBorder="1"/>
    <xf numFmtId="0" fontId="14" fillId="0" borderId="0" xfId="0" applyFont="1" applyBorder="1"/>
    <xf numFmtId="0" fontId="8" fillId="0" borderId="19" xfId="0" applyFont="1" applyBorder="1" applyAlignment="1">
      <alignment vertical="center"/>
    </xf>
    <xf numFmtId="0" fontId="8" fillId="0" borderId="19" xfId="0" quotePrefix="1" applyFont="1" applyBorder="1" applyAlignment="1">
      <alignment horizontal="center" vertical="center"/>
    </xf>
    <xf numFmtId="43" fontId="8" fillId="0" borderId="5" xfId="12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3" fontId="14" fillId="0" borderId="0" xfId="0" applyNumberFormat="1" applyFont="1" applyBorder="1"/>
    <xf numFmtId="43" fontId="10" fillId="0" borderId="0" xfId="12" applyFont="1" applyBorder="1" applyAlignment="1">
      <alignment horizontal="center" vertical="center"/>
    </xf>
    <xf numFmtId="43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189" fontId="15" fillId="0" borderId="0" xfId="12" applyNumberFormat="1" applyFont="1"/>
    <xf numFmtId="0" fontId="10" fillId="0" borderId="3" xfId="0" applyFont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43" fontId="8" fillId="0" borderId="2" xfId="12" applyFont="1" applyBorder="1" applyAlignment="1">
      <alignment horizontal="center" vertical="center"/>
    </xf>
    <xf numFmtId="43" fontId="8" fillId="0" borderId="1" xfId="12" applyFont="1" applyBorder="1" applyAlignment="1">
      <alignment horizontal="center" vertical="center"/>
    </xf>
    <xf numFmtId="189" fontId="8" fillId="0" borderId="2" xfId="12" applyNumberFormat="1" applyFont="1" applyBorder="1" applyAlignment="1">
      <alignment horizontal="center" vertical="center"/>
    </xf>
    <xf numFmtId="189" fontId="8" fillId="0" borderId="1" xfId="12" applyNumberFormat="1" applyFont="1" applyBorder="1" applyAlignment="1">
      <alignment horizontal="center" vertical="center"/>
    </xf>
    <xf numFmtId="43" fontId="8" fillId="0" borderId="0" xfId="12" applyFont="1" applyBorder="1" applyAlignment="1">
      <alignment horizontal="center" vertical="center"/>
    </xf>
    <xf numFmtId="43" fontId="8" fillId="0" borderId="2" xfId="12" applyFont="1" applyBorder="1" applyAlignment="1">
      <alignment horizontal="center" vertical="center"/>
    </xf>
    <xf numFmtId="43" fontId="8" fillId="0" borderId="1" xfId="12" applyFont="1" applyBorder="1" applyAlignment="1">
      <alignment horizontal="center" vertical="center"/>
    </xf>
    <xf numFmtId="43" fontId="8" fillId="0" borderId="31" xfId="12" applyFont="1" applyBorder="1" applyAlignment="1">
      <alignment horizontal="center" vertical="center"/>
    </xf>
    <xf numFmtId="189" fontId="8" fillId="0" borderId="2" xfId="12" applyNumberFormat="1" applyFont="1" applyBorder="1" applyAlignment="1">
      <alignment horizontal="center" vertical="center"/>
    </xf>
    <xf numFmtId="189" fontId="8" fillId="0" borderId="1" xfId="12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3" fontId="8" fillId="0" borderId="0" xfId="12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43" fontId="10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3" fontId="10" fillId="0" borderId="30" xfId="12" applyFont="1" applyBorder="1" applyAlignment="1">
      <alignment horizontal="center" vertical="center"/>
    </xf>
    <xf numFmtId="43" fontId="10" fillId="0" borderId="13" xfId="12" applyFont="1" applyBorder="1" applyAlignment="1">
      <alignment horizontal="center" vertical="center"/>
    </xf>
    <xf numFmtId="43" fontId="14" fillId="0" borderId="2" xfId="12" applyFont="1" applyBorder="1" applyAlignment="1">
      <alignment horizontal="center" vertical="center"/>
    </xf>
    <xf numFmtId="43" fontId="14" fillId="0" borderId="1" xfId="12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/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/>
    <xf numFmtId="43" fontId="9" fillId="0" borderId="17" xfId="12" applyFont="1" applyBorder="1"/>
    <xf numFmtId="43" fontId="17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43" fontId="18" fillId="0" borderId="17" xfId="12" applyFont="1" applyBorder="1"/>
    <xf numFmtId="43" fontId="9" fillId="0" borderId="6" xfId="12" applyFont="1" applyBorder="1"/>
    <xf numFmtId="0" fontId="13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20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7" fillId="0" borderId="18" xfId="12" applyFont="1" applyBorder="1"/>
    <xf numFmtId="43" fontId="13" fillId="0" borderId="13" xfId="12" applyNumberFormat="1" applyFont="1" applyBorder="1"/>
    <xf numFmtId="0" fontId="9" fillId="0" borderId="6" xfId="12" applyNumberFormat="1" applyFont="1" applyBorder="1" applyAlignment="1">
      <alignment horizontal="center"/>
    </xf>
    <xf numFmtId="43" fontId="9" fillId="0" borderId="33" xfId="12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34" xfId="12" applyNumberFormat="1" applyFont="1" applyBorder="1" applyAlignment="1">
      <alignment horizontal="center"/>
    </xf>
    <xf numFmtId="43" fontId="9" fillId="0" borderId="1" xfId="12" applyFont="1" applyBorder="1"/>
    <xf numFmtId="0" fontId="7" fillId="0" borderId="27" xfId="0" applyFont="1" applyBorder="1"/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0" xfId="12" applyFont="1" applyBorder="1"/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3" fillId="0" borderId="0" xfId="12" applyNumberFormat="1" applyFont="1" applyBorder="1"/>
    <xf numFmtId="43" fontId="13" fillId="0" borderId="8" xfId="12" applyNumberFormat="1" applyFont="1" applyBorder="1"/>
    <xf numFmtId="0" fontId="13" fillId="0" borderId="10" xfId="0" applyFont="1" applyBorder="1"/>
    <xf numFmtId="43" fontId="17" fillId="0" borderId="8" xfId="0" applyNumberFormat="1" applyFont="1" applyBorder="1"/>
    <xf numFmtId="0" fontId="17" fillId="0" borderId="0" xfId="0" applyFont="1" applyAlignment="1">
      <alignment horizontal="right"/>
    </xf>
    <xf numFmtId="43" fontId="13" fillId="0" borderId="0" xfId="12" applyFont="1" applyBorder="1"/>
    <xf numFmtId="43" fontId="13" fillId="0" borderId="0" xfId="0" applyNumberFormat="1" applyFont="1" applyBorder="1"/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6" xfId="0" applyFont="1" applyBorder="1"/>
    <xf numFmtId="0" fontId="21" fillId="0" borderId="1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43" fontId="21" fillId="0" borderId="6" xfId="12" applyFont="1" applyBorder="1"/>
    <xf numFmtId="0" fontId="22" fillId="0" borderId="0" xfId="0" applyFont="1" applyBorder="1"/>
    <xf numFmtId="43" fontId="21" fillId="0" borderId="6" xfId="12" applyNumberFormat="1" applyFont="1" applyBorder="1"/>
    <xf numFmtId="43" fontId="21" fillId="0" borderId="23" xfId="12" applyFont="1" applyBorder="1"/>
    <xf numFmtId="43" fontId="24" fillId="0" borderId="23" xfId="12" applyFont="1" applyBorder="1"/>
    <xf numFmtId="0" fontId="21" fillId="0" borderId="22" xfId="0" applyFont="1" applyBorder="1"/>
    <xf numFmtId="0" fontId="21" fillId="0" borderId="23" xfId="12" quotePrefix="1" applyNumberFormat="1" applyFont="1" applyBorder="1" applyAlignment="1">
      <alignment horizontal="center"/>
    </xf>
    <xf numFmtId="43" fontId="21" fillId="0" borderId="23" xfId="12" applyNumberFormat="1" applyFont="1" applyBorder="1"/>
    <xf numFmtId="43" fontId="21" fillId="0" borderId="20" xfId="12" applyFont="1" applyBorder="1"/>
    <xf numFmtId="0" fontId="21" fillId="0" borderId="21" xfId="0" applyFont="1" applyBorder="1"/>
    <xf numFmtId="0" fontId="21" fillId="0" borderId="20" xfId="12" applyNumberFormat="1" applyFont="1" applyBorder="1" applyAlignment="1">
      <alignment horizontal="center"/>
    </xf>
    <xf numFmtId="43" fontId="21" fillId="0" borderId="26" xfId="12" applyFont="1" applyBorder="1"/>
    <xf numFmtId="43" fontId="22" fillId="0" borderId="18" xfId="12" applyFont="1" applyBorder="1"/>
    <xf numFmtId="43" fontId="22" fillId="0" borderId="18" xfId="12" applyNumberFormat="1" applyFont="1" applyBorder="1"/>
    <xf numFmtId="0" fontId="21" fillId="0" borderId="0" xfId="0" applyFont="1" applyBorder="1"/>
    <xf numFmtId="0" fontId="21" fillId="0" borderId="6" xfId="0" applyNumberFormat="1" applyFont="1" applyBorder="1" applyAlignment="1">
      <alignment horizontal="center"/>
    </xf>
    <xf numFmtId="43" fontId="22" fillId="0" borderId="33" xfId="12" applyFont="1" applyBorder="1"/>
    <xf numFmtId="0" fontId="21" fillId="0" borderId="20" xfId="0" applyFont="1" applyBorder="1"/>
    <xf numFmtId="43" fontId="22" fillId="0" borderId="29" xfId="12" applyFont="1" applyBorder="1"/>
    <xf numFmtId="0" fontId="21" fillId="0" borderId="20" xfId="0" applyNumberFormat="1" applyFont="1" applyBorder="1" applyAlignment="1">
      <alignment horizontal="center"/>
    </xf>
    <xf numFmtId="43" fontId="21" fillId="0" borderId="29" xfId="12" applyFont="1" applyBorder="1"/>
    <xf numFmtId="0" fontId="21" fillId="0" borderId="20" xfId="0" quotePrefix="1" applyNumberFormat="1" applyFont="1" applyBorder="1" applyAlignment="1">
      <alignment horizontal="center"/>
    </xf>
    <xf numFmtId="43" fontId="21" fillId="0" borderId="20" xfId="12" applyNumberFormat="1" applyFont="1" applyBorder="1"/>
    <xf numFmtId="43" fontId="21" fillId="0" borderId="29" xfId="12" applyNumberFormat="1" applyFont="1" applyBorder="1" applyAlignment="1">
      <alignment horizontal="center"/>
    </xf>
    <xf numFmtId="0" fontId="21" fillId="0" borderId="20" xfId="12" quotePrefix="1" applyNumberFormat="1" applyFont="1" applyBorder="1" applyAlignment="1">
      <alignment horizontal="center"/>
    </xf>
    <xf numFmtId="43" fontId="21" fillId="0" borderId="21" xfId="12" applyFont="1" applyBorder="1"/>
    <xf numFmtId="0" fontId="21" fillId="0" borderId="20" xfId="0" quotePrefix="1" applyFont="1" applyBorder="1" applyAlignment="1">
      <alignment horizontal="center"/>
    </xf>
    <xf numFmtId="0" fontId="21" fillId="0" borderId="28" xfId="0" quotePrefix="1" applyFont="1" applyBorder="1" applyAlignment="1">
      <alignment horizontal="center"/>
    </xf>
    <xf numFmtId="43" fontId="22" fillId="0" borderId="0" xfId="12" applyFont="1" applyBorder="1"/>
    <xf numFmtId="43" fontId="22" fillId="0" borderId="8" xfId="12" applyNumberFormat="1" applyFont="1" applyBorder="1"/>
    <xf numFmtId="0" fontId="21" fillId="0" borderId="0" xfId="0" applyFont="1"/>
    <xf numFmtId="43" fontId="21" fillId="0" borderId="8" xfId="0" applyNumberFormat="1" applyFont="1" applyBorder="1"/>
    <xf numFmtId="0" fontId="22" fillId="0" borderId="2" xfId="0" applyFont="1" applyBorder="1" applyAlignment="1">
      <alignment horizontal="right"/>
    </xf>
    <xf numFmtId="43" fontId="21" fillId="0" borderId="0" xfId="0" applyNumberFormat="1" applyFont="1"/>
    <xf numFmtId="4" fontId="21" fillId="0" borderId="6" xfId="0" applyNumberFormat="1" applyFont="1" applyBorder="1"/>
    <xf numFmtId="0" fontId="22" fillId="0" borderId="0" xfId="0" applyFont="1" applyAlignment="1">
      <alignment horizontal="right"/>
    </xf>
    <xf numFmtId="43" fontId="22" fillId="0" borderId="18" xfId="0" applyNumberFormat="1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25" fillId="0" borderId="32" xfId="0" applyFont="1" applyBorder="1"/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9525</xdr:rowOff>
    </xdr:from>
    <xdr:to>
      <xdr:col>2</xdr:col>
      <xdr:colOff>0</xdr:colOff>
      <xdr:row>32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31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5476875" y="76200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34;&#3619;&#3648;&#3591;&#3636;&#3609;&#3614;&#3637;&#3656;&#3629;&#3657;&#3629;&#3618;&#3588;&#3621;&#3633;&#3591;/&#3591;&#3610;&#3607;&#3604;&#3621;&#3629;&#3591;/&#3617;&#3636;.&#3618;.%205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34;&#3619;&#3648;&#3591;&#3636;&#3609;&#3614;&#3637;&#3656;&#3629;&#3657;&#3629;&#3618;&#3588;&#3621;&#3633;&#3591;/&#3591;&#3610;&#3607;&#3604;&#3621;&#3629;&#3591;/&#3585;.&#3588;.%20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</sheetData>
      <sheetData sheetId="6">
        <row r="13">
          <cell r="B13">
            <v>145479.92000000001</v>
          </cell>
        </row>
        <row r="14">
          <cell r="B14">
            <v>160620.81</v>
          </cell>
        </row>
        <row r="15">
          <cell r="B15">
            <v>80690.820000000007</v>
          </cell>
        </row>
        <row r="16">
          <cell r="B16">
            <v>0</v>
          </cell>
        </row>
        <row r="17">
          <cell r="B17">
            <v>15000</v>
          </cell>
        </row>
        <row r="18">
          <cell r="B18">
            <v>0</v>
          </cell>
        </row>
        <row r="19">
          <cell r="B19">
            <v>8825781.75</v>
          </cell>
        </row>
        <row r="20">
          <cell r="B20">
            <v>7136395</v>
          </cell>
        </row>
        <row r="22">
          <cell r="B22">
            <v>242095.74</v>
          </cell>
        </row>
        <row r="23">
          <cell r="B23">
            <v>7406343</v>
          </cell>
        </row>
        <row r="24">
          <cell r="B24">
            <v>344</v>
          </cell>
        </row>
        <row r="25">
          <cell r="B25">
            <v>3710.91</v>
          </cell>
        </row>
        <row r="26">
          <cell r="B26">
            <v>0</v>
          </cell>
        </row>
        <row r="27">
          <cell r="B27">
            <v>127452</v>
          </cell>
        </row>
        <row r="28">
          <cell r="B28">
            <v>4017474</v>
          </cell>
        </row>
        <row r="29">
          <cell r="B29">
            <v>1900000</v>
          </cell>
        </row>
        <row r="30">
          <cell r="B30">
            <v>17747.669999999998</v>
          </cell>
        </row>
        <row r="31">
          <cell r="B31">
            <v>0</v>
          </cell>
        </row>
        <row r="32">
          <cell r="B32">
            <v>908906.46000000008</v>
          </cell>
        </row>
        <row r="33">
          <cell r="B33">
            <v>0</v>
          </cell>
        </row>
        <row r="49">
          <cell r="B49">
            <v>0</v>
          </cell>
        </row>
        <row r="50">
          <cell r="B50">
            <v>1279651.03</v>
          </cell>
        </row>
        <row r="51">
          <cell r="B51">
            <v>2635236.3499999996</v>
          </cell>
        </row>
        <row r="52">
          <cell r="B52">
            <v>214619</v>
          </cell>
        </row>
        <row r="53">
          <cell r="B53">
            <v>1036976.01</v>
          </cell>
        </row>
        <row r="54">
          <cell r="B54">
            <v>330324</v>
          </cell>
        </row>
        <row r="55">
          <cell r="B55">
            <v>260325.92999999996</v>
          </cell>
        </row>
        <row r="56">
          <cell r="B56">
            <v>34220</v>
          </cell>
        </row>
        <row r="57">
          <cell r="B57">
            <v>18000</v>
          </cell>
        </row>
        <row r="58">
          <cell r="B58">
            <v>0</v>
          </cell>
        </row>
        <row r="59">
          <cell r="B59">
            <v>5000</v>
          </cell>
        </row>
        <row r="60">
          <cell r="B60">
            <v>833858</v>
          </cell>
        </row>
        <row r="61">
          <cell r="B61">
            <v>167440</v>
          </cell>
        </row>
        <row r="62">
          <cell r="B62">
            <v>466230.1</v>
          </cell>
        </row>
        <row r="63">
          <cell r="B63">
            <v>38000</v>
          </cell>
        </row>
        <row r="64">
          <cell r="B64">
            <v>367000</v>
          </cell>
        </row>
        <row r="65">
          <cell r="B65">
            <v>1169400</v>
          </cell>
        </row>
        <row r="67">
          <cell r="B67">
            <v>5637996</v>
          </cell>
        </row>
        <row r="68">
          <cell r="B68">
            <v>208967.74</v>
          </cell>
        </row>
        <row r="69">
          <cell r="B69">
            <v>66500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142452</v>
          </cell>
        </row>
        <row r="75">
          <cell r="B75">
            <v>4043714</v>
          </cell>
        </row>
        <row r="76">
          <cell r="B76">
            <v>0</v>
          </cell>
        </row>
        <row r="77">
          <cell r="B77">
            <v>17747.669999999998</v>
          </cell>
        </row>
        <row r="78">
          <cell r="B78">
            <v>3515210</v>
          </cell>
        </row>
        <row r="79">
          <cell r="B79">
            <v>647148.61</v>
          </cell>
        </row>
        <row r="80">
          <cell r="B80">
            <v>1644640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256">
          <cell r="F256">
            <v>8000</v>
          </cell>
        </row>
        <row r="258">
          <cell r="G258">
            <v>8000</v>
          </cell>
        </row>
        <row r="291">
          <cell r="F291">
            <v>16500</v>
          </cell>
        </row>
        <row r="293">
          <cell r="G293">
            <v>16500</v>
          </cell>
        </row>
        <row r="326">
          <cell r="F326">
            <v>16500</v>
          </cell>
        </row>
        <row r="328">
          <cell r="G328">
            <v>16500</v>
          </cell>
        </row>
        <row r="361">
          <cell r="F361">
            <v>0</v>
          </cell>
        </row>
        <row r="363">
          <cell r="G363">
            <v>0</v>
          </cell>
        </row>
        <row r="396">
          <cell r="F396">
            <v>0</v>
          </cell>
        </row>
        <row r="433">
          <cell r="F433">
            <v>0</v>
          </cell>
        </row>
        <row r="467">
          <cell r="F467">
            <v>0</v>
          </cell>
        </row>
        <row r="468">
          <cell r="F468">
            <v>0</v>
          </cell>
        </row>
        <row r="469">
          <cell r="F469">
            <v>0</v>
          </cell>
        </row>
        <row r="471">
          <cell r="G471">
            <v>0</v>
          </cell>
        </row>
        <row r="503">
          <cell r="F503">
            <v>0</v>
          </cell>
        </row>
        <row r="504">
          <cell r="F504">
            <v>0</v>
          </cell>
        </row>
        <row r="506">
          <cell r="G506">
            <v>0</v>
          </cell>
        </row>
        <row r="539">
          <cell r="F539">
            <v>0</v>
          </cell>
        </row>
        <row r="541">
          <cell r="G541">
            <v>0</v>
          </cell>
        </row>
        <row r="575">
          <cell r="F575">
            <v>0</v>
          </cell>
        </row>
        <row r="576">
          <cell r="F576">
            <v>0</v>
          </cell>
        </row>
        <row r="577">
          <cell r="F577">
            <v>0</v>
          </cell>
        </row>
        <row r="579">
          <cell r="G579">
            <v>0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5">
          <cell r="G615">
            <v>0</v>
          </cell>
        </row>
        <row r="647">
          <cell r="F647">
            <v>0</v>
          </cell>
        </row>
        <row r="648">
          <cell r="F648">
            <v>0</v>
          </cell>
        </row>
        <row r="649">
          <cell r="F649">
            <v>0</v>
          </cell>
        </row>
        <row r="651">
          <cell r="G651">
            <v>0</v>
          </cell>
        </row>
        <row r="683">
          <cell r="F683">
            <v>0</v>
          </cell>
        </row>
        <row r="684">
          <cell r="F684">
            <v>0</v>
          </cell>
        </row>
        <row r="686">
          <cell r="G686">
            <v>0</v>
          </cell>
        </row>
      </sheetData>
      <sheetData sheetId="2">
        <row r="15">
          <cell r="F15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35">
          <cell r="G35">
            <v>0</v>
          </cell>
        </row>
        <row r="37">
          <cell r="G37">
            <v>0</v>
          </cell>
        </row>
        <row r="38">
          <cell r="G38">
            <v>2400</v>
          </cell>
        </row>
        <row r="39">
          <cell r="G39">
            <v>500</v>
          </cell>
        </row>
      </sheetData>
      <sheetData sheetId="3">
        <row r="6">
          <cell r="F6">
            <v>0</v>
          </cell>
        </row>
        <row r="7">
          <cell r="F7">
            <v>133467.09</v>
          </cell>
        </row>
        <row r="8">
          <cell r="F8">
            <v>294585.33</v>
          </cell>
        </row>
        <row r="9">
          <cell r="F9">
            <v>19109</v>
          </cell>
        </row>
        <row r="10">
          <cell r="F10">
            <v>52897</v>
          </cell>
        </row>
        <row r="11">
          <cell r="F11">
            <v>159806</v>
          </cell>
        </row>
        <row r="12">
          <cell r="F12">
            <v>31181.68</v>
          </cell>
        </row>
        <row r="13">
          <cell r="F13">
            <v>114000</v>
          </cell>
        </row>
        <row r="14">
          <cell r="F14">
            <v>0</v>
          </cell>
        </row>
        <row r="15">
          <cell r="F15">
            <v>25000</v>
          </cell>
        </row>
        <row r="16">
          <cell r="F16">
            <v>0</v>
          </cell>
        </row>
        <row r="17">
          <cell r="F17">
            <v>10018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618592</v>
          </cell>
        </row>
        <row r="24">
          <cell r="F24">
            <v>28000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41000</v>
          </cell>
        </row>
        <row r="30">
          <cell r="F30">
            <v>26240</v>
          </cell>
        </row>
        <row r="31">
          <cell r="F31">
            <v>0</v>
          </cell>
        </row>
        <row r="33">
          <cell r="F33">
            <v>0</v>
          </cell>
        </row>
        <row r="40">
          <cell r="F40">
            <v>251626</v>
          </cell>
        </row>
        <row r="53">
          <cell r="G53">
            <v>0</v>
          </cell>
        </row>
      </sheetData>
      <sheetData sheetId="4">
        <row r="8">
          <cell r="G8">
            <v>0</v>
          </cell>
        </row>
        <row r="9">
          <cell r="G9">
            <v>56.25</v>
          </cell>
        </row>
        <row r="10">
          <cell r="G10">
            <v>0</v>
          </cell>
        </row>
        <row r="11">
          <cell r="G11">
            <v>6.79</v>
          </cell>
        </row>
        <row r="12">
          <cell r="G12">
            <v>0</v>
          </cell>
        </row>
        <row r="13">
          <cell r="G13">
            <v>16240</v>
          </cell>
        </row>
        <row r="14">
          <cell r="G14">
            <v>50</v>
          </cell>
        </row>
        <row r="15">
          <cell r="G15">
            <v>0</v>
          </cell>
        </row>
        <row r="16">
          <cell r="G16">
            <v>10900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57844.71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562949.81999999995</v>
          </cell>
        </row>
        <row r="28">
          <cell r="G28">
            <v>272978.34000000003</v>
          </cell>
        </row>
        <row r="29">
          <cell r="G29">
            <v>0</v>
          </cell>
        </row>
        <row r="30">
          <cell r="G30">
            <v>79771.89</v>
          </cell>
        </row>
        <row r="31">
          <cell r="G31">
            <v>191837.08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28000</v>
          </cell>
        </row>
      </sheetData>
      <sheetData sheetId="5"/>
      <sheetData sheetId="6"/>
      <sheetData sheetId="7"/>
      <sheetData sheetId="8">
        <row r="21">
          <cell r="D21">
            <v>101596.07</v>
          </cell>
          <cell r="E21">
            <v>296704.77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EAEA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1:AL156"/>
  <sheetViews>
    <sheetView topLeftCell="A34" workbookViewId="0">
      <selection activeCell="P9" sqref="P9"/>
    </sheetView>
  </sheetViews>
  <sheetFormatPr defaultColWidth="10" defaultRowHeight="21.75" customHeight="1"/>
  <cols>
    <col min="1" max="1" width="66.28515625" style="12" customWidth="1"/>
    <col min="2" max="2" width="9" style="12" customWidth="1"/>
    <col min="3" max="3" width="10.42578125" style="12" customWidth="1"/>
    <col min="4" max="4" width="6.28515625" style="13" customWidth="1"/>
    <col min="5" max="5" width="10.42578125" style="12" customWidth="1"/>
    <col min="6" max="6" width="6.28515625" style="12" customWidth="1"/>
    <col min="7" max="7" width="0.85546875" style="12" customWidth="1"/>
    <col min="8" max="8" width="1.28515625" style="10" hidden="1" customWidth="1"/>
    <col min="9" max="9" width="14.85546875" style="12" hidden="1" customWidth="1"/>
    <col min="10" max="10" width="4.28515625" style="12" hidden="1" customWidth="1"/>
    <col min="11" max="11" width="10" style="12" hidden="1" customWidth="1"/>
    <col min="12" max="12" width="1.28515625" style="12" hidden="1" customWidth="1"/>
    <col min="13" max="13" width="10" style="12" hidden="1" customWidth="1"/>
    <col min="14" max="14" width="1.28515625" style="12" customWidth="1"/>
    <col min="15" max="15" width="12" style="12" bestFit="1" customWidth="1"/>
    <col min="16" max="16384" width="10" style="12"/>
  </cols>
  <sheetData>
    <row r="1" spans="1:17" ht="9.75" customHeight="1"/>
    <row r="2" spans="1:17" ht="21.75" customHeight="1">
      <c r="A2" s="179" t="s">
        <v>89</v>
      </c>
      <c r="B2" s="179"/>
      <c r="C2" s="179"/>
      <c r="D2" s="179"/>
      <c r="E2" s="179"/>
      <c r="F2" s="179"/>
      <c r="G2" s="14"/>
      <c r="H2" s="15"/>
      <c r="I2" s="14"/>
    </row>
    <row r="3" spans="1:17" s="18" customFormat="1" ht="21.75" customHeight="1">
      <c r="A3" s="180" t="s">
        <v>5</v>
      </c>
      <c r="B3" s="180"/>
      <c r="C3" s="180"/>
      <c r="D3" s="180"/>
      <c r="E3" s="180"/>
      <c r="F3" s="180"/>
      <c r="G3" s="16"/>
      <c r="H3" s="17"/>
      <c r="I3" s="16"/>
    </row>
    <row r="4" spans="1:17" ht="21.75" customHeight="1">
      <c r="A4" s="181" t="s">
        <v>118</v>
      </c>
      <c r="B4" s="181"/>
      <c r="C4" s="181"/>
      <c r="D4" s="181"/>
      <c r="E4" s="181"/>
      <c r="F4" s="181"/>
      <c r="G4" s="14"/>
      <c r="H4" s="15"/>
      <c r="I4" s="14"/>
    </row>
    <row r="5" spans="1:17" ht="10.5" customHeight="1">
      <c r="A5" s="53"/>
      <c r="B5" s="53"/>
      <c r="C5" s="53"/>
      <c r="D5" s="53"/>
      <c r="E5" s="53"/>
      <c r="F5" s="53"/>
      <c r="G5" s="14"/>
      <c r="H5" s="15"/>
      <c r="I5" s="14"/>
    </row>
    <row r="6" spans="1:17" ht="21.75" customHeight="1">
      <c r="A6" s="54" t="s">
        <v>35</v>
      </c>
      <c r="B6" s="54" t="s">
        <v>36</v>
      </c>
      <c r="C6" s="65" t="s">
        <v>37</v>
      </c>
      <c r="D6" s="66"/>
      <c r="E6" s="65" t="s">
        <v>38</v>
      </c>
      <c r="F6" s="66"/>
    </row>
    <row r="7" spans="1:17" ht="21.75" customHeight="1">
      <c r="A7" s="19" t="s">
        <v>25</v>
      </c>
      <c r="B7" s="20" t="s">
        <v>54</v>
      </c>
      <c r="C7" s="62" t="s">
        <v>117</v>
      </c>
      <c r="D7" s="182"/>
      <c r="E7" s="63"/>
      <c r="F7" s="64"/>
    </row>
    <row r="8" spans="1:17" ht="21.75" customHeight="1">
      <c r="A8" s="19" t="s">
        <v>61</v>
      </c>
      <c r="B8" s="21" t="s">
        <v>62</v>
      </c>
      <c r="C8" s="60">
        <v>0</v>
      </c>
      <c r="D8" s="61"/>
      <c r="E8" s="57"/>
      <c r="F8" s="58"/>
      <c r="G8" s="22"/>
    </row>
    <row r="9" spans="1:17" ht="21.75" customHeight="1">
      <c r="A9" s="11" t="s">
        <v>109</v>
      </c>
      <c r="B9" s="21" t="s">
        <v>56</v>
      </c>
      <c r="C9" s="60">
        <v>63534.23</v>
      </c>
      <c r="D9" s="61"/>
      <c r="E9" s="55"/>
      <c r="F9" s="56"/>
      <c r="G9" s="23"/>
      <c r="H9" s="24"/>
      <c r="I9" s="25"/>
      <c r="J9" s="24"/>
      <c r="K9" s="26"/>
    </row>
    <row r="10" spans="1:17" ht="21.75" customHeight="1">
      <c r="A10" s="11" t="s">
        <v>110</v>
      </c>
      <c r="B10" s="21" t="s">
        <v>56</v>
      </c>
      <c r="C10" s="60">
        <v>4233.41</v>
      </c>
      <c r="D10" s="61"/>
      <c r="E10" s="55"/>
      <c r="F10" s="56"/>
      <c r="G10" s="23"/>
      <c r="H10" s="24"/>
      <c r="I10" s="25"/>
      <c r="J10" s="24"/>
      <c r="K10" s="26"/>
      <c r="P10" s="59"/>
      <c r="Q10" s="59"/>
    </row>
    <row r="11" spans="1:17" ht="21.75" customHeight="1">
      <c r="A11" s="11" t="s">
        <v>85</v>
      </c>
      <c r="B11" s="21" t="s">
        <v>56</v>
      </c>
      <c r="C11" s="60">
        <v>12838782.390000001</v>
      </c>
      <c r="D11" s="61"/>
      <c r="E11" s="55"/>
      <c r="F11" s="56"/>
      <c r="G11" s="23"/>
      <c r="H11" s="24"/>
      <c r="I11" s="25"/>
      <c r="J11" s="24"/>
      <c r="K11" s="26"/>
    </row>
    <row r="12" spans="1:17" ht="21.75" customHeight="1">
      <c r="A12" s="11" t="s">
        <v>116</v>
      </c>
      <c r="B12" s="21" t="s">
        <v>88</v>
      </c>
      <c r="C12" s="60">
        <v>5000000</v>
      </c>
      <c r="D12" s="61"/>
      <c r="E12" s="55"/>
      <c r="F12" s="56"/>
      <c r="G12" s="23"/>
      <c r="H12" s="24"/>
      <c r="I12" s="25"/>
      <c r="J12" s="24"/>
      <c r="K12" s="26"/>
    </row>
    <row r="13" spans="1:17" ht="21.75" customHeight="1">
      <c r="A13" s="11" t="s">
        <v>111</v>
      </c>
      <c r="B13" s="21" t="s">
        <v>55</v>
      </c>
      <c r="C13" s="60">
        <v>0</v>
      </c>
      <c r="D13" s="61"/>
      <c r="E13" s="55"/>
      <c r="F13" s="56"/>
      <c r="G13" s="23"/>
      <c r="H13" s="24"/>
      <c r="I13" s="25"/>
      <c r="J13" s="24"/>
      <c r="K13" s="26"/>
    </row>
    <row r="14" spans="1:17" ht="21.75" customHeight="1">
      <c r="A14" s="11" t="s">
        <v>86</v>
      </c>
      <c r="B14" s="21" t="s">
        <v>55</v>
      </c>
      <c r="C14" s="60">
        <v>0</v>
      </c>
      <c r="D14" s="61"/>
      <c r="E14" s="55"/>
      <c r="F14" s="56"/>
      <c r="G14" s="23"/>
      <c r="H14" s="24"/>
      <c r="I14" s="25"/>
      <c r="J14" s="24"/>
      <c r="K14" s="26"/>
    </row>
    <row r="15" spans="1:17" ht="21.75" customHeight="1">
      <c r="A15" s="11" t="s">
        <v>108</v>
      </c>
      <c r="B15" s="21" t="s">
        <v>56</v>
      </c>
      <c r="C15" s="60">
        <v>202507.94</v>
      </c>
      <c r="D15" s="61"/>
      <c r="E15" s="55"/>
      <c r="F15" s="56"/>
      <c r="G15" s="23"/>
      <c r="H15" s="24"/>
      <c r="I15" s="25"/>
      <c r="J15" s="24"/>
      <c r="K15" s="26"/>
    </row>
    <row r="16" spans="1:17" ht="21.75" customHeight="1">
      <c r="A16" s="11" t="s">
        <v>87</v>
      </c>
      <c r="B16" s="21" t="s">
        <v>88</v>
      </c>
      <c r="C16" s="60">
        <v>1039482.28</v>
      </c>
      <c r="D16" s="61"/>
      <c r="E16" s="55"/>
      <c r="F16" s="56"/>
      <c r="G16" s="23"/>
      <c r="H16" s="24"/>
      <c r="I16" s="25"/>
      <c r="J16" s="24"/>
      <c r="K16" s="26"/>
      <c r="O16" s="27"/>
    </row>
    <row r="17" spans="1:38" ht="21.75" customHeight="1">
      <c r="A17" s="19" t="s">
        <v>90</v>
      </c>
      <c r="B17" s="21" t="s">
        <v>105</v>
      </c>
      <c r="C17" s="60">
        <v>22525</v>
      </c>
      <c r="D17" s="61"/>
      <c r="E17" s="60"/>
      <c r="F17" s="61"/>
      <c r="G17" s="28"/>
      <c r="H17" s="29"/>
      <c r="I17" s="29"/>
      <c r="J17" s="29"/>
      <c r="K17" s="2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"/>
      <c r="Y17" s="30"/>
      <c r="Z17" s="1"/>
      <c r="AA17" s="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21.75" customHeight="1">
      <c r="A18" s="19" t="s">
        <v>91</v>
      </c>
      <c r="B18" s="21" t="s">
        <v>106</v>
      </c>
      <c r="C18" s="60">
        <v>4883.55</v>
      </c>
      <c r="D18" s="61"/>
      <c r="E18" s="60"/>
      <c r="F18" s="61"/>
      <c r="G18" s="28"/>
      <c r="H18" s="29"/>
      <c r="I18" s="29"/>
      <c r="J18" s="29"/>
      <c r="K18" s="2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"/>
      <c r="Y18" s="30"/>
      <c r="Z18" s="1"/>
      <c r="AA18" s="1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21.75" customHeight="1">
      <c r="A19" s="19" t="s">
        <v>92</v>
      </c>
      <c r="B19" s="21" t="s">
        <v>107</v>
      </c>
      <c r="C19" s="60">
        <v>600</v>
      </c>
      <c r="D19" s="61"/>
      <c r="E19" s="60"/>
      <c r="F19" s="61"/>
      <c r="G19" s="28"/>
      <c r="H19" s="29"/>
      <c r="I19" s="29"/>
      <c r="J19" s="29"/>
      <c r="K19" s="2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"/>
      <c r="Y19" s="30"/>
      <c r="Z19" s="1"/>
      <c r="AA19" s="1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21.75" customHeight="1">
      <c r="A20" s="19" t="s">
        <v>26</v>
      </c>
      <c r="B20" s="21" t="s">
        <v>59</v>
      </c>
      <c r="C20" s="60">
        <v>15000</v>
      </c>
      <c r="D20" s="61"/>
      <c r="E20" s="60"/>
      <c r="F20" s="61"/>
      <c r="G20" s="28"/>
      <c r="H20" s="29"/>
      <c r="I20" s="29"/>
      <c r="J20" s="29"/>
      <c r="K20" s="2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31"/>
      <c r="Y20" s="32"/>
      <c r="Z20" s="1"/>
      <c r="AA20" s="1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21.75" customHeight="1">
      <c r="A21" s="19" t="s">
        <v>27</v>
      </c>
      <c r="B21" s="21" t="s">
        <v>60</v>
      </c>
      <c r="C21" s="60">
        <v>52480</v>
      </c>
      <c r="D21" s="61"/>
      <c r="E21" s="60"/>
      <c r="F21" s="61"/>
      <c r="G21" s="28"/>
      <c r="H21" s="29"/>
      <c r="I21" s="29"/>
      <c r="J21" s="29"/>
      <c r="K21" s="2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31"/>
      <c r="Y21" s="32"/>
      <c r="Z21" s="1"/>
      <c r="AA21" s="1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21.75" customHeight="1">
      <c r="A22" s="19" t="s">
        <v>81</v>
      </c>
      <c r="B22" s="21">
        <v>140000</v>
      </c>
      <c r="C22" s="60">
        <v>0</v>
      </c>
      <c r="D22" s="61"/>
      <c r="E22" s="55"/>
      <c r="F22" s="56"/>
      <c r="G22" s="28"/>
      <c r="H22" s="29"/>
      <c r="I22" s="29"/>
      <c r="J22" s="29"/>
      <c r="K22" s="2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31"/>
      <c r="Y22" s="32"/>
      <c r="Z22" s="1"/>
      <c r="AA22" s="1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21.75" customHeight="1">
      <c r="A23" s="19" t="s">
        <v>43</v>
      </c>
      <c r="B23" s="33">
        <v>100000</v>
      </c>
      <c r="C23" s="60">
        <v>0</v>
      </c>
      <c r="D23" s="61"/>
      <c r="E23" s="73"/>
      <c r="F23" s="74"/>
      <c r="G23" s="34"/>
      <c r="H23" s="35"/>
      <c r="I23" s="35"/>
      <c r="J23" s="29"/>
      <c r="K23" s="2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"/>
      <c r="Y23" s="1"/>
      <c r="Z23" s="1"/>
      <c r="AA23" s="1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21.75" customHeight="1">
      <c r="A24" s="19" t="s">
        <v>75</v>
      </c>
      <c r="B24" s="33">
        <v>210000</v>
      </c>
      <c r="C24" s="60">
        <v>1413118.12</v>
      </c>
      <c r="D24" s="61"/>
      <c r="E24" s="73"/>
      <c r="F24" s="74"/>
      <c r="G24" s="34"/>
      <c r="H24" s="35"/>
      <c r="I24" s="35"/>
      <c r="J24" s="29"/>
      <c r="K24" s="2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"/>
      <c r="Y24" s="1"/>
      <c r="Z24" s="1"/>
      <c r="AA24" s="1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21.75" customHeight="1">
      <c r="A25" s="36" t="s">
        <v>76</v>
      </c>
      <c r="B25" s="33">
        <v>220000</v>
      </c>
      <c r="C25" s="60">
        <v>2929821.68</v>
      </c>
      <c r="D25" s="61"/>
      <c r="E25" s="73"/>
      <c r="F25" s="74"/>
      <c r="G25" s="34"/>
      <c r="H25" s="35"/>
      <c r="I25" s="35"/>
      <c r="J25" s="29"/>
      <c r="K25" s="2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"/>
      <c r="Y25" s="4"/>
      <c r="Z25" s="31"/>
      <c r="AA25" s="1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21.75" customHeight="1">
      <c r="A26" s="19" t="s">
        <v>28</v>
      </c>
      <c r="B26" s="33">
        <v>310000</v>
      </c>
      <c r="C26" s="60">
        <v>233728</v>
      </c>
      <c r="D26" s="61"/>
      <c r="E26" s="73"/>
      <c r="F26" s="74"/>
      <c r="G26" s="34"/>
      <c r="H26" s="35"/>
      <c r="I26" s="35"/>
      <c r="J26" s="29"/>
      <c r="K26" s="2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"/>
      <c r="Y26" s="1"/>
      <c r="Z26" s="1"/>
      <c r="AA26" s="3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21.75" customHeight="1">
      <c r="A27" s="19" t="s">
        <v>29</v>
      </c>
      <c r="B27" s="33">
        <v>320000</v>
      </c>
      <c r="C27" s="60">
        <v>1089873.01</v>
      </c>
      <c r="D27" s="61"/>
      <c r="E27" s="73"/>
      <c r="F27" s="74"/>
      <c r="G27" s="34"/>
      <c r="H27" s="35"/>
      <c r="I27" s="35"/>
      <c r="J27" s="29"/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"/>
      <c r="Y27" s="1"/>
      <c r="Z27" s="1"/>
      <c r="AA27" s="1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21.75" customHeight="1">
      <c r="A28" s="19" t="s">
        <v>30</v>
      </c>
      <c r="B28" s="33">
        <v>330000</v>
      </c>
      <c r="C28" s="60">
        <v>490130</v>
      </c>
      <c r="D28" s="61"/>
      <c r="E28" s="55"/>
      <c r="F28" s="56"/>
      <c r="G28" s="34"/>
      <c r="H28" s="35"/>
      <c r="I28" s="35"/>
      <c r="J28" s="29"/>
      <c r="K28" s="29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"/>
      <c r="Y28" s="1"/>
      <c r="Z28" s="1"/>
      <c r="AA28" s="1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21.75" customHeight="1">
      <c r="A29" s="19" t="s">
        <v>31</v>
      </c>
      <c r="B29" s="33">
        <v>340000</v>
      </c>
      <c r="C29" s="60">
        <v>291507.61</v>
      </c>
      <c r="D29" s="61"/>
      <c r="E29" s="55"/>
      <c r="F29" s="56"/>
      <c r="G29" s="34"/>
      <c r="H29" s="35"/>
      <c r="I29" s="35"/>
      <c r="J29" s="29"/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"/>
      <c r="Y29" s="1"/>
      <c r="Z29" s="1"/>
      <c r="AA29" s="1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21.75" customHeight="1">
      <c r="A30" s="19" t="s">
        <v>33</v>
      </c>
      <c r="B30" s="33">
        <v>410000</v>
      </c>
      <c r="C30" s="60">
        <v>148220</v>
      </c>
      <c r="D30" s="61"/>
      <c r="E30" s="55"/>
      <c r="F30" s="56"/>
      <c r="G30" s="34"/>
      <c r="H30" s="35"/>
      <c r="I30" s="35"/>
      <c r="J30" s="29"/>
      <c r="K30" s="29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"/>
      <c r="Y30" s="1"/>
      <c r="Z30" s="1"/>
      <c r="AA30" s="31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21.75" customHeight="1">
      <c r="A31" s="19" t="s">
        <v>34</v>
      </c>
      <c r="B31" s="33">
        <v>420000</v>
      </c>
      <c r="C31" s="60">
        <v>18000</v>
      </c>
      <c r="D31" s="61"/>
      <c r="E31" s="60"/>
      <c r="F31" s="61"/>
      <c r="G31" s="34"/>
      <c r="H31" s="35"/>
      <c r="I31" s="35"/>
      <c r="J31" s="29"/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"/>
      <c r="Y31" s="1"/>
      <c r="Z31" s="1"/>
      <c r="AA31" s="3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21.75" customHeight="1">
      <c r="A32" s="19" t="s">
        <v>104</v>
      </c>
      <c r="B32" s="33">
        <v>510000</v>
      </c>
      <c r="C32" s="60">
        <v>25000</v>
      </c>
      <c r="D32" s="61"/>
      <c r="E32" s="60"/>
      <c r="F32" s="61"/>
      <c r="G32" s="34"/>
      <c r="H32" s="35"/>
      <c r="I32" s="35"/>
      <c r="J32" s="29"/>
      <c r="K32" s="29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"/>
      <c r="Y32" s="1"/>
      <c r="Z32" s="1"/>
      <c r="AA32" s="3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ht="21.75" customHeight="1">
      <c r="A33" s="19" t="s">
        <v>32</v>
      </c>
      <c r="B33" s="33">
        <v>610000</v>
      </c>
      <c r="C33" s="60">
        <v>5000</v>
      </c>
      <c r="D33" s="61"/>
      <c r="E33" s="55"/>
      <c r="F33" s="56"/>
      <c r="G33" s="34"/>
      <c r="H33" s="35"/>
      <c r="I33" s="35"/>
      <c r="J33" s="29"/>
      <c r="K33" s="29"/>
      <c r="L33" s="10"/>
      <c r="M33" s="10"/>
      <c r="N33" s="10"/>
      <c r="O33" s="37"/>
      <c r="P33" s="37"/>
      <c r="Q33" s="10"/>
      <c r="R33" s="10"/>
      <c r="S33" s="10"/>
      <c r="T33" s="10"/>
      <c r="U33" s="10"/>
      <c r="V33" s="10"/>
      <c r="W33" s="10"/>
      <c r="X33" s="1"/>
      <c r="Y33" s="1"/>
      <c r="Z33" s="1"/>
      <c r="AA33" s="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1:38" ht="21.75" customHeight="1">
      <c r="A34" s="19" t="s">
        <v>43</v>
      </c>
      <c r="B34" s="33">
        <v>6110000</v>
      </c>
      <c r="C34" s="60">
        <v>884876</v>
      </c>
      <c r="D34" s="61"/>
      <c r="E34" s="60"/>
      <c r="F34" s="61"/>
      <c r="G34" s="34"/>
      <c r="H34" s="35"/>
      <c r="I34" s="35"/>
      <c r="J34" s="29"/>
      <c r="K34" s="29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"/>
      <c r="Y34" s="1"/>
      <c r="Z34" s="1"/>
      <c r="AA34" s="1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ht="21.75" customHeight="1">
      <c r="A35" s="19" t="s">
        <v>29</v>
      </c>
      <c r="B35" s="33">
        <v>6320000</v>
      </c>
      <c r="C35" s="60">
        <v>167440</v>
      </c>
      <c r="D35" s="61"/>
      <c r="E35" s="55"/>
      <c r="F35" s="56"/>
      <c r="G35" s="34"/>
      <c r="H35" s="35"/>
      <c r="I35" s="35"/>
      <c r="J35" s="29"/>
      <c r="K35" s="2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"/>
      <c r="Y35" s="1"/>
      <c r="Z35" s="1"/>
      <c r="AA35" s="1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ht="21.75" customHeight="1">
      <c r="A36" s="19" t="s">
        <v>30</v>
      </c>
      <c r="B36" s="33">
        <v>6330000</v>
      </c>
      <c r="C36" s="60">
        <v>466230.1</v>
      </c>
      <c r="D36" s="61"/>
      <c r="E36" s="55"/>
      <c r="F36" s="56"/>
      <c r="G36" s="34"/>
      <c r="H36" s="35"/>
      <c r="I36" s="35"/>
      <c r="J36" s="29"/>
      <c r="K36" s="29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"/>
      <c r="Y36" s="1"/>
      <c r="Z36" s="1"/>
      <c r="AA36" s="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1:38" ht="21.75" customHeight="1">
      <c r="A37" s="19" t="s">
        <v>33</v>
      </c>
      <c r="B37" s="33">
        <v>6410000</v>
      </c>
      <c r="C37" s="60">
        <v>38000</v>
      </c>
      <c r="D37" s="61"/>
      <c r="E37" s="55"/>
      <c r="F37" s="56"/>
      <c r="G37" s="34"/>
      <c r="H37" s="35"/>
      <c r="I37" s="35"/>
      <c r="J37" s="29"/>
      <c r="K37" s="2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"/>
      <c r="Y37" s="1"/>
      <c r="Z37" s="1"/>
      <c r="AA37" s="31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1:38" ht="21.75" customHeight="1">
      <c r="A38" s="19" t="s">
        <v>34</v>
      </c>
      <c r="B38" s="33">
        <v>6420000</v>
      </c>
      <c r="C38" s="60">
        <v>367000</v>
      </c>
      <c r="D38" s="61"/>
      <c r="E38" s="60"/>
      <c r="F38" s="61"/>
      <c r="G38" s="34"/>
      <c r="H38" s="35"/>
      <c r="I38" s="35"/>
      <c r="J38" s="29"/>
      <c r="K38" s="29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"/>
      <c r="Y38" s="1"/>
      <c r="Z38" s="1"/>
      <c r="AA38" s="3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spans="1:38" ht="21.75" customHeight="1">
      <c r="A39" s="19" t="s">
        <v>32</v>
      </c>
      <c r="B39" s="33">
        <v>6610000</v>
      </c>
      <c r="C39" s="60">
        <v>1169400</v>
      </c>
      <c r="D39" s="61"/>
      <c r="E39" s="55"/>
      <c r="F39" s="56"/>
      <c r="G39" s="34"/>
      <c r="H39" s="35"/>
      <c r="I39" s="35"/>
      <c r="J39" s="29"/>
      <c r="K39" s="29"/>
      <c r="L39" s="10"/>
      <c r="M39" s="10"/>
      <c r="N39" s="10"/>
      <c r="O39" s="37"/>
      <c r="P39" s="10"/>
      <c r="Q39" s="10"/>
      <c r="R39" s="10"/>
      <c r="S39" s="10"/>
      <c r="T39" s="10"/>
      <c r="U39" s="10"/>
      <c r="V39" s="10"/>
      <c r="W39" s="10"/>
      <c r="X39" s="1"/>
      <c r="Y39" s="1"/>
      <c r="Z39" s="1"/>
      <c r="AA39" s="1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spans="1:38" ht="21.75" customHeight="1">
      <c r="A40" s="19" t="s">
        <v>82</v>
      </c>
      <c r="B40" s="33">
        <v>7110000</v>
      </c>
      <c r="C40" s="60">
        <v>6253688</v>
      </c>
      <c r="D40" s="61"/>
      <c r="E40" s="55"/>
      <c r="F40" s="56"/>
      <c r="G40" s="34"/>
      <c r="H40" s="35"/>
      <c r="I40" s="35"/>
      <c r="J40" s="29"/>
      <c r="K40" s="2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"/>
      <c r="Y40" s="1"/>
      <c r="Z40" s="1"/>
      <c r="AA40" s="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1:38" ht="21.75" customHeight="1">
      <c r="A41" s="19" t="s">
        <v>115</v>
      </c>
      <c r="B41" s="33">
        <v>7220000</v>
      </c>
      <c r="C41" s="60">
        <v>208967.74</v>
      </c>
      <c r="D41" s="61"/>
      <c r="E41" s="55"/>
      <c r="F41" s="56"/>
      <c r="G41" s="34"/>
      <c r="H41" s="35"/>
      <c r="I41" s="35"/>
      <c r="J41" s="29"/>
      <c r="K41" s="2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"/>
      <c r="Y41" s="1"/>
      <c r="Z41" s="1"/>
      <c r="AA41" s="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1:38" ht="21.75" customHeight="1">
      <c r="A42" s="19" t="s">
        <v>29</v>
      </c>
      <c r="B42" s="33">
        <v>7320000</v>
      </c>
      <c r="C42" s="60">
        <v>94500</v>
      </c>
      <c r="D42" s="61"/>
      <c r="E42" s="55"/>
      <c r="F42" s="56"/>
      <c r="G42" s="34"/>
      <c r="H42" s="35"/>
      <c r="I42" s="35"/>
      <c r="J42" s="29"/>
      <c r="K42" s="29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"/>
      <c r="Y42" s="1"/>
      <c r="Z42" s="1"/>
      <c r="AA42" s="1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</row>
    <row r="43" spans="1:38" ht="21.75" customHeight="1">
      <c r="A43" s="11" t="s">
        <v>112</v>
      </c>
      <c r="B43" s="21">
        <v>210401</v>
      </c>
      <c r="C43" s="55"/>
      <c r="D43" s="56"/>
      <c r="E43" s="60">
        <v>27883</v>
      </c>
      <c r="F43" s="61"/>
      <c r="G43" s="34"/>
      <c r="H43" s="38"/>
      <c r="I43" s="38"/>
      <c r="J43" s="39"/>
      <c r="K43" s="3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"/>
      <c r="Y43" s="1"/>
      <c r="Z43" s="1"/>
      <c r="AA43" s="1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1:38" ht="21.75" customHeight="1">
      <c r="A44" s="19" t="s">
        <v>2</v>
      </c>
      <c r="B44" s="20" t="s">
        <v>57</v>
      </c>
      <c r="C44" s="60"/>
      <c r="D44" s="61"/>
      <c r="E44" s="60">
        <v>4613961.09</v>
      </c>
      <c r="F44" s="61"/>
      <c r="G44" s="34"/>
      <c r="H44" s="38"/>
      <c r="I44" s="38"/>
      <c r="J44" s="39"/>
      <c r="K44" s="39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"/>
      <c r="Y44" s="1"/>
      <c r="Z44" s="1"/>
      <c r="AA44" s="1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</row>
    <row r="45" spans="1:38" ht="18.75" customHeight="1">
      <c r="A45" s="19" t="s">
        <v>113</v>
      </c>
      <c r="B45" s="20" t="s">
        <v>58</v>
      </c>
      <c r="C45" s="60"/>
      <c r="D45" s="61"/>
      <c r="E45" s="60">
        <v>25233041.920000002</v>
      </c>
      <c r="F45" s="61"/>
      <c r="G45" s="40"/>
      <c r="H45" s="41"/>
      <c r="I45" s="41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"/>
      <c r="Y45" s="1"/>
      <c r="Z45" s="1"/>
      <c r="AA45" s="1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1:38" ht="18.75" customHeight="1">
      <c r="A46" s="19" t="s">
        <v>114</v>
      </c>
      <c r="B46" s="20" t="s">
        <v>63</v>
      </c>
      <c r="C46" s="60"/>
      <c r="D46" s="61"/>
      <c r="E46" s="60">
        <v>1056265.29</v>
      </c>
      <c r="F46" s="61"/>
      <c r="G46" s="40"/>
      <c r="H46" s="41"/>
      <c r="I46" s="4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"/>
      <c r="Y46" s="1"/>
      <c r="Z46" s="1"/>
      <c r="AA46" s="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</row>
    <row r="47" spans="1:38" ht="21.75" customHeight="1">
      <c r="A47" s="42" t="s">
        <v>65</v>
      </c>
      <c r="B47" s="43" t="s">
        <v>64</v>
      </c>
      <c r="C47" s="44"/>
      <c r="D47" s="56"/>
      <c r="E47" s="60">
        <v>4607377.76</v>
      </c>
      <c r="F47" s="61"/>
      <c r="G47" s="40"/>
      <c r="H47" s="41"/>
      <c r="I47" s="4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</row>
    <row r="48" spans="1:38" ht="21.75" customHeight="1" thickBot="1">
      <c r="B48" s="45"/>
      <c r="C48" s="71">
        <f>SUM(C7:C47)</f>
        <v>35538529.06000001</v>
      </c>
      <c r="D48" s="72"/>
      <c r="E48" s="69">
        <f>SUM(E7:E47)</f>
        <v>35538529.060000002</v>
      </c>
      <c r="F48" s="70"/>
      <c r="G48" s="40"/>
      <c r="H48" s="41"/>
      <c r="I48" s="46">
        <f>+C48-E48</f>
        <v>0</v>
      </c>
      <c r="J48" s="37">
        <f>C48-E48</f>
        <v>0</v>
      </c>
      <c r="K48" s="68">
        <f>C48-E48</f>
        <v>0</v>
      </c>
      <c r="L48" s="68"/>
      <c r="M48" s="10"/>
      <c r="N48" s="10"/>
      <c r="O48" s="68"/>
      <c r="P48" s="68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</row>
    <row r="49" spans="1:38" ht="21.75" customHeight="1" thickTop="1">
      <c r="B49" s="45"/>
      <c r="C49" s="47"/>
      <c r="D49" s="47"/>
      <c r="E49" s="48"/>
      <c r="F49" s="49"/>
      <c r="G49" s="40"/>
      <c r="H49" s="41"/>
      <c r="I49" s="46"/>
      <c r="J49" s="37"/>
      <c r="K49" s="50"/>
      <c r="L49" s="50"/>
      <c r="M49" s="10"/>
      <c r="N49" s="10"/>
      <c r="O49" s="50"/>
      <c r="P49" s="5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1:38" ht="21.75" customHeight="1">
      <c r="B50" s="45"/>
      <c r="C50" s="47"/>
      <c r="D50" s="47"/>
      <c r="E50" s="48"/>
      <c r="F50" s="49"/>
      <c r="G50" s="1"/>
      <c r="I50" s="37"/>
      <c r="J50" s="37"/>
      <c r="K50" s="50"/>
      <c r="L50" s="50"/>
      <c r="M50" s="10"/>
      <c r="N50" s="10"/>
      <c r="O50" s="50"/>
      <c r="P50" s="5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</row>
    <row r="51" spans="1:38" ht="21.75" customHeight="1">
      <c r="D51" s="12"/>
      <c r="E51" s="27"/>
      <c r="F51" s="10"/>
      <c r="G51" s="10"/>
    </row>
    <row r="52" spans="1:38" ht="21.75" customHeight="1">
      <c r="D52" s="12"/>
      <c r="E52" s="27"/>
      <c r="F52" s="10"/>
      <c r="G52" s="10"/>
    </row>
    <row r="53" spans="1:38" ht="21.75" customHeight="1">
      <c r="A53" s="37"/>
      <c r="D53" s="12"/>
      <c r="F53" s="10"/>
      <c r="G53" s="10"/>
    </row>
    <row r="54" spans="1:38" ht="21.75" customHeight="1">
      <c r="C54" s="27"/>
    </row>
    <row r="55" spans="1:38" s="10" customFormat="1" ht="21.75" customHeight="1">
      <c r="A55" s="12"/>
      <c r="C55" s="3"/>
      <c r="D55" s="2"/>
      <c r="E55" s="3"/>
      <c r="F55" s="3"/>
    </row>
    <row r="56" spans="1:38" ht="21.75" customHeight="1">
      <c r="B56" s="10"/>
      <c r="C56" s="67"/>
      <c r="D56" s="67"/>
      <c r="E56" s="3"/>
      <c r="F56" s="3"/>
      <c r="G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21.75" customHeight="1">
      <c r="B57" s="10"/>
      <c r="C57" s="3"/>
      <c r="D57" s="2"/>
      <c r="E57" s="3"/>
      <c r="F57" s="3"/>
      <c r="G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21.75" customHeight="1">
      <c r="B58" s="10"/>
      <c r="C58" s="10"/>
      <c r="D58" s="51"/>
      <c r="E58" s="52"/>
      <c r="F58" s="10"/>
      <c r="G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1:38" ht="21.75" customHeight="1">
      <c r="B59" s="10"/>
      <c r="C59" s="10"/>
      <c r="D59" s="51"/>
      <c r="E59" s="10"/>
      <c r="F59" s="10"/>
      <c r="G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ht="21.75" customHeight="1">
      <c r="B60" s="10"/>
      <c r="C60" s="10"/>
      <c r="D60" s="51"/>
      <c r="E60" s="10"/>
      <c r="F60" s="10"/>
      <c r="G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ht="21.75" customHeight="1">
      <c r="B61" s="10"/>
      <c r="C61" s="10"/>
      <c r="D61" s="51"/>
      <c r="E61" s="10"/>
      <c r="F61" s="10"/>
      <c r="G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ht="21.75" customHeight="1">
      <c r="B62" s="10"/>
      <c r="C62" s="10"/>
      <c r="D62" s="51"/>
      <c r="E62" s="10"/>
      <c r="F62" s="10"/>
      <c r="G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ht="21.75" customHeight="1">
      <c r="B63" s="10"/>
      <c r="C63" s="10"/>
      <c r="D63" s="51"/>
      <c r="E63" s="10"/>
      <c r="F63" s="10"/>
      <c r="G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ht="21.75" customHeight="1">
      <c r="B64" s="10"/>
      <c r="C64" s="10"/>
      <c r="D64" s="51"/>
      <c r="E64" s="10"/>
      <c r="F64" s="10"/>
      <c r="G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2:38" ht="21.75" customHeight="1">
      <c r="B65" s="10"/>
      <c r="C65" s="10"/>
      <c r="D65" s="51"/>
      <c r="E65" s="10"/>
      <c r="F65" s="10"/>
      <c r="G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2:38" ht="21.75" customHeight="1">
      <c r="B66" s="10"/>
      <c r="C66" s="10"/>
      <c r="D66" s="51"/>
      <c r="E66" s="10"/>
      <c r="F66" s="10"/>
      <c r="G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2:38" ht="21.75" customHeight="1">
      <c r="B67" s="10"/>
      <c r="C67" s="10"/>
      <c r="D67" s="51"/>
      <c r="E67" s="10"/>
      <c r="F67" s="10"/>
      <c r="G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2:38" ht="21.75" customHeight="1">
      <c r="B68" s="10"/>
      <c r="C68" s="10"/>
      <c r="D68" s="51"/>
      <c r="E68" s="10"/>
      <c r="F68" s="10"/>
      <c r="G68" s="10"/>
      <c r="I68" s="10"/>
      <c r="J68" s="10"/>
      <c r="K68" s="10"/>
    </row>
    <row r="69" spans="2:38" ht="21.75" customHeight="1">
      <c r="B69" s="10"/>
      <c r="C69" s="10"/>
      <c r="D69" s="51"/>
      <c r="E69" s="10"/>
      <c r="F69" s="10"/>
      <c r="G69" s="10"/>
      <c r="I69" s="10"/>
      <c r="J69" s="10"/>
      <c r="K69" s="10"/>
    </row>
    <row r="70" spans="2:38" ht="21.75" customHeight="1">
      <c r="B70" s="10"/>
      <c r="C70" s="10"/>
      <c r="D70" s="51"/>
      <c r="E70" s="10"/>
      <c r="F70" s="10"/>
      <c r="G70" s="10"/>
      <c r="I70" s="10"/>
      <c r="J70" s="10"/>
      <c r="K70" s="10"/>
    </row>
    <row r="71" spans="2:38" ht="21.75" customHeight="1">
      <c r="B71" s="10"/>
      <c r="C71" s="10"/>
      <c r="D71" s="51"/>
      <c r="E71" s="10"/>
      <c r="F71" s="10"/>
      <c r="G71" s="10"/>
      <c r="I71" s="10"/>
      <c r="J71" s="10"/>
      <c r="K71" s="10"/>
    </row>
    <row r="72" spans="2:38" ht="21.75" customHeight="1">
      <c r="B72" s="10"/>
      <c r="C72" s="10"/>
      <c r="D72" s="51"/>
      <c r="E72" s="10"/>
      <c r="F72" s="10"/>
      <c r="G72" s="10"/>
      <c r="I72" s="10"/>
      <c r="J72" s="10"/>
      <c r="K72" s="10"/>
    </row>
    <row r="73" spans="2:38" ht="21.75" customHeight="1">
      <c r="B73" s="10"/>
      <c r="C73" s="10"/>
      <c r="D73" s="51"/>
      <c r="E73" s="10"/>
      <c r="F73" s="10"/>
      <c r="G73" s="10"/>
      <c r="I73" s="10"/>
      <c r="J73" s="10"/>
      <c r="K73" s="10"/>
    </row>
    <row r="74" spans="2:38" ht="21.75" customHeight="1">
      <c r="B74" s="10"/>
      <c r="C74" s="10"/>
      <c r="D74" s="51"/>
      <c r="E74" s="10"/>
      <c r="F74" s="10"/>
      <c r="G74" s="10"/>
      <c r="I74" s="10"/>
      <c r="J74" s="10"/>
      <c r="K74" s="10"/>
    </row>
    <row r="75" spans="2:38" ht="21.75" customHeight="1">
      <c r="B75" s="10"/>
      <c r="C75" s="10"/>
      <c r="D75" s="51"/>
      <c r="E75" s="10"/>
      <c r="F75" s="10"/>
      <c r="G75" s="10"/>
      <c r="I75" s="10"/>
      <c r="J75" s="10"/>
      <c r="K75" s="10"/>
    </row>
    <row r="76" spans="2:38" ht="21.75" customHeight="1">
      <c r="B76" s="10"/>
      <c r="C76" s="10"/>
      <c r="D76" s="51"/>
      <c r="E76" s="10"/>
      <c r="F76" s="10"/>
      <c r="G76" s="10"/>
      <c r="I76" s="10"/>
      <c r="J76" s="10"/>
      <c r="K76" s="10"/>
    </row>
    <row r="77" spans="2:38" ht="21.75" customHeight="1">
      <c r="B77" s="10"/>
      <c r="C77" s="10"/>
      <c r="D77" s="51"/>
      <c r="E77" s="10"/>
      <c r="F77" s="10"/>
      <c r="G77" s="10"/>
      <c r="I77" s="10"/>
      <c r="J77" s="10"/>
      <c r="K77" s="10"/>
    </row>
    <row r="78" spans="2:38" ht="21.75" customHeight="1">
      <c r="B78" s="10"/>
      <c r="C78" s="10"/>
      <c r="D78" s="51"/>
      <c r="E78" s="10"/>
      <c r="F78" s="10"/>
      <c r="G78" s="10"/>
      <c r="I78" s="10"/>
      <c r="J78" s="10"/>
      <c r="K78" s="10"/>
    </row>
    <row r="79" spans="2:38" ht="21.75" customHeight="1">
      <c r="B79" s="10"/>
      <c r="C79" s="10"/>
      <c r="D79" s="51"/>
      <c r="E79" s="10"/>
      <c r="F79" s="10"/>
      <c r="G79" s="10"/>
      <c r="I79" s="10"/>
      <c r="J79" s="10"/>
      <c r="K79" s="10"/>
    </row>
    <row r="80" spans="2:38" ht="21.75" customHeight="1">
      <c r="B80" s="10"/>
      <c r="C80" s="10"/>
      <c r="D80" s="51"/>
      <c r="E80" s="10"/>
      <c r="F80" s="10"/>
      <c r="G80" s="10"/>
      <c r="I80" s="10"/>
      <c r="J80" s="10"/>
      <c r="K80" s="10"/>
    </row>
    <row r="81" spans="2:11" ht="21.75" customHeight="1">
      <c r="B81" s="10"/>
      <c r="C81" s="10"/>
      <c r="D81" s="51"/>
      <c r="E81" s="10"/>
      <c r="F81" s="10"/>
      <c r="G81" s="10"/>
      <c r="I81" s="10"/>
      <c r="J81" s="10"/>
      <c r="K81" s="10"/>
    </row>
    <row r="82" spans="2:11" ht="21.75" customHeight="1">
      <c r="B82" s="10"/>
      <c r="C82" s="10"/>
      <c r="D82" s="51"/>
      <c r="E82" s="10"/>
      <c r="F82" s="10"/>
      <c r="G82" s="10"/>
      <c r="I82" s="10"/>
      <c r="J82" s="10"/>
      <c r="K82" s="10"/>
    </row>
    <row r="83" spans="2:11" ht="21.75" customHeight="1">
      <c r="B83" s="10"/>
      <c r="C83" s="10"/>
      <c r="D83" s="51"/>
      <c r="E83" s="10"/>
      <c r="F83" s="10"/>
      <c r="G83" s="10"/>
      <c r="I83" s="10"/>
      <c r="J83" s="10"/>
      <c r="K83" s="10"/>
    </row>
    <row r="84" spans="2:11" ht="21.75" customHeight="1">
      <c r="B84" s="10"/>
      <c r="C84" s="10"/>
      <c r="D84" s="51"/>
      <c r="E84" s="10"/>
      <c r="F84" s="10"/>
      <c r="G84" s="10"/>
      <c r="I84" s="10"/>
      <c r="J84" s="10"/>
      <c r="K84" s="10"/>
    </row>
    <row r="85" spans="2:11" ht="21.75" customHeight="1">
      <c r="B85" s="10"/>
      <c r="C85" s="10"/>
      <c r="D85" s="51"/>
      <c r="E85" s="10"/>
      <c r="F85" s="10"/>
      <c r="G85" s="10"/>
      <c r="I85" s="10"/>
      <c r="J85" s="10"/>
      <c r="K85" s="10"/>
    </row>
    <row r="86" spans="2:11" ht="21.75" customHeight="1">
      <c r="B86" s="10"/>
      <c r="C86" s="10"/>
      <c r="D86" s="51"/>
      <c r="E86" s="10"/>
      <c r="F86" s="10"/>
      <c r="G86" s="10"/>
      <c r="I86" s="10"/>
      <c r="J86" s="10"/>
      <c r="K86" s="10"/>
    </row>
    <row r="87" spans="2:11" ht="21.75" customHeight="1">
      <c r="B87" s="10"/>
      <c r="C87" s="10"/>
      <c r="D87" s="51"/>
      <c r="E87" s="10"/>
      <c r="F87" s="10"/>
      <c r="G87" s="10"/>
      <c r="I87" s="10"/>
      <c r="J87" s="10"/>
      <c r="K87" s="10"/>
    </row>
    <row r="88" spans="2:11" ht="21.75" customHeight="1">
      <c r="B88" s="10"/>
      <c r="C88" s="10"/>
      <c r="D88" s="51"/>
      <c r="E88" s="10"/>
      <c r="F88" s="10"/>
      <c r="G88" s="10"/>
      <c r="I88" s="10"/>
      <c r="J88" s="10"/>
      <c r="K88" s="10"/>
    </row>
    <row r="89" spans="2:11" ht="21.75" customHeight="1">
      <c r="B89" s="10"/>
      <c r="C89" s="10"/>
      <c r="D89" s="51"/>
      <c r="E89" s="10"/>
      <c r="F89" s="10"/>
      <c r="G89" s="10"/>
      <c r="I89" s="10"/>
      <c r="J89" s="10"/>
      <c r="K89" s="10"/>
    </row>
    <row r="90" spans="2:11" ht="21.75" customHeight="1">
      <c r="B90" s="10"/>
      <c r="C90" s="10"/>
      <c r="D90" s="51"/>
      <c r="E90" s="10"/>
      <c r="F90" s="10"/>
      <c r="G90" s="10"/>
      <c r="I90" s="10"/>
      <c r="J90" s="10"/>
      <c r="K90" s="10"/>
    </row>
    <row r="91" spans="2:11" ht="21.75" customHeight="1">
      <c r="B91" s="10"/>
      <c r="C91" s="10"/>
      <c r="D91" s="51"/>
      <c r="E91" s="10"/>
      <c r="F91" s="10"/>
      <c r="G91" s="10"/>
      <c r="I91" s="10"/>
      <c r="J91" s="10"/>
      <c r="K91" s="10"/>
    </row>
    <row r="92" spans="2:11" ht="21.75" customHeight="1">
      <c r="B92" s="10"/>
      <c r="C92" s="10"/>
      <c r="D92" s="51"/>
      <c r="E92" s="10"/>
      <c r="F92" s="10"/>
      <c r="G92" s="10"/>
      <c r="I92" s="10"/>
      <c r="J92" s="10"/>
      <c r="K92" s="10"/>
    </row>
    <row r="93" spans="2:11" ht="21.75" customHeight="1">
      <c r="B93" s="10"/>
      <c r="C93" s="10"/>
      <c r="D93" s="51"/>
      <c r="E93" s="10"/>
      <c r="F93" s="10"/>
      <c r="G93" s="10"/>
      <c r="I93" s="10"/>
      <c r="J93" s="10"/>
      <c r="K93" s="10"/>
    </row>
    <row r="94" spans="2:11" ht="21.75" customHeight="1">
      <c r="B94" s="10"/>
      <c r="C94" s="10"/>
      <c r="D94" s="51"/>
      <c r="E94" s="10"/>
      <c r="F94" s="10"/>
      <c r="G94" s="10"/>
      <c r="I94" s="10"/>
      <c r="J94" s="10"/>
      <c r="K94" s="10"/>
    </row>
    <row r="95" spans="2:11" ht="21.75" customHeight="1">
      <c r="B95" s="10"/>
      <c r="C95" s="10"/>
      <c r="D95" s="51"/>
      <c r="E95" s="10"/>
      <c r="F95" s="10"/>
      <c r="G95" s="10"/>
      <c r="I95" s="10"/>
      <c r="J95" s="10"/>
      <c r="K95" s="10"/>
    </row>
    <row r="96" spans="2:11" ht="21.75" customHeight="1">
      <c r="B96" s="10"/>
      <c r="C96" s="10"/>
      <c r="D96" s="51"/>
      <c r="E96" s="10"/>
      <c r="F96" s="10"/>
      <c r="G96" s="10"/>
      <c r="I96" s="10"/>
      <c r="J96" s="10"/>
      <c r="K96" s="10"/>
    </row>
    <row r="97" spans="2:11" ht="21.75" customHeight="1">
      <c r="B97" s="10"/>
      <c r="C97" s="10"/>
      <c r="D97" s="51"/>
      <c r="E97" s="10"/>
      <c r="F97" s="10"/>
      <c r="G97" s="10"/>
      <c r="I97" s="10"/>
      <c r="J97" s="10"/>
      <c r="K97" s="10"/>
    </row>
    <row r="98" spans="2:11" ht="21.75" customHeight="1">
      <c r="B98" s="10"/>
      <c r="C98" s="10"/>
      <c r="D98" s="51"/>
      <c r="E98" s="10"/>
      <c r="F98" s="10"/>
      <c r="G98" s="10"/>
      <c r="I98" s="10"/>
      <c r="J98" s="10"/>
      <c r="K98" s="10"/>
    </row>
    <row r="99" spans="2:11" ht="21.75" customHeight="1">
      <c r="B99" s="10"/>
      <c r="C99" s="10"/>
      <c r="D99" s="51"/>
      <c r="E99" s="10"/>
      <c r="F99" s="10"/>
      <c r="G99" s="10"/>
      <c r="I99" s="10"/>
      <c r="J99" s="10"/>
      <c r="K99" s="10"/>
    </row>
    <row r="100" spans="2:11" ht="21.75" customHeight="1">
      <c r="B100" s="10"/>
      <c r="C100" s="10"/>
      <c r="D100" s="51"/>
      <c r="E100" s="10"/>
      <c r="F100" s="10"/>
      <c r="G100" s="10"/>
      <c r="I100" s="10"/>
      <c r="J100" s="10"/>
      <c r="K100" s="10"/>
    </row>
    <row r="101" spans="2:11" ht="21.75" customHeight="1">
      <c r="B101" s="10"/>
      <c r="C101" s="10"/>
      <c r="D101" s="51"/>
      <c r="E101" s="10"/>
      <c r="F101" s="10"/>
      <c r="G101" s="10"/>
      <c r="I101" s="10"/>
      <c r="J101" s="10"/>
      <c r="K101" s="10"/>
    </row>
    <row r="102" spans="2:11" ht="21.75" customHeight="1">
      <c r="B102" s="10"/>
      <c r="C102" s="10"/>
      <c r="D102" s="51"/>
      <c r="E102" s="10"/>
      <c r="F102" s="10"/>
      <c r="G102" s="10"/>
      <c r="I102" s="10"/>
      <c r="J102" s="10"/>
      <c r="K102" s="10"/>
    </row>
    <row r="103" spans="2:11" ht="21.75" customHeight="1">
      <c r="B103" s="10"/>
      <c r="C103" s="10"/>
      <c r="D103" s="51"/>
      <c r="E103" s="10"/>
      <c r="F103" s="10"/>
      <c r="G103" s="10"/>
      <c r="I103" s="10"/>
      <c r="J103" s="10"/>
      <c r="K103" s="10"/>
    </row>
    <row r="104" spans="2:11" ht="21.75" customHeight="1">
      <c r="B104" s="10"/>
      <c r="C104" s="10"/>
      <c r="D104" s="51"/>
      <c r="E104" s="10"/>
      <c r="F104" s="10"/>
      <c r="G104" s="10"/>
      <c r="I104" s="10"/>
      <c r="J104" s="10"/>
      <c r="K104" s="10"/>
    </row>
    <row r="105" spans="2:11" ht="21.75" customHeight="1">
      <c r="B105" s="10"/>
      <c r="C105" s="10"/>
      <c r="D105" s="51"/>
      <c r="E105" s="10"/>
      <c r="F105" s="10"/>
      <c r="G105" s="10"/>
      <c r="I105" s="10"/>
      <c r="J105" s="10"/>
      <c r="K105" s="10"/>
    </row>
    <row r="106" spans="2:11" ht="21.75" customHeight="1">
      <c r="B106" s="10"/>
      <c r="C106" s="10"/>
      <c r="D106" s="51"/>
      <c r="E106" s="10"/>
      <c r="F106" s="10"/>
      <c r="G106" s="10"/>
      <c r="I106" s="10"/>
      <c r="J106" s="10"/>
      <c r="K106" s="10"/>
    </row>
    <row r="107" spans="2:11" ht="21.75" customHeight="1">
      <c r="B107" s="10"/>
      <c r="C107" s="10"/>
      <c r="D107" s="51"/>
      <c r="E107" s="10"/>
      <c r="F107" s="10"/>
      <c r="G107" s="10"/>
      <c r="I107" s="10"/>
      <c r="J107" s="10"/>
      <c r="K107" s="10"/>
    </row>
    <row r="108" spans="2:11" ht="21.75" customHeight="1">
      <c r="B108" s="10"/>
      <c r="C108" s="10"/>
      <c r="D108" s="51"/>
      <c r="E108" s="10"/>
      <c r="F108" s="10"/>
      <c r="G108" s="10"/>
      <c r="I108" s="10"/>
      <c r="J108" s="10"/>
      <c r="K108" s="10"/>
    </row>
    <row r="109" spans="2:11" ht="21.75" customHeight="1">
      <c r="B109" s="10"/>
      <c r="C109" s="10"/>
      <c r="D109" s="51"/>
      <c r="E109" s="10"/>
      <c r="F109" s="10"/>
      <c r="G109" s="10"/>
      <c r="I109" s="10"/>
      <c r="J109" s="10"/>
      <c r="K109" s="10"/>
    </row>
    <row r="110" spans="2:11" ht="21.75" customHeight="1">
      <c r="B110" s="10"/>
      <c r="C110" s="10"/>
      <c r="D110" s="51"/>
      <c r="E110" s="10"/>
      <c r="F110" s="10"/>
      <c r="G110" s="10"/>
      <c r="I110" s="10"/>
      <c r="J110" s="10"/>
      <c r="K110" s="10"/>
    </row>
    <row r="111" spans="2:11" ht="21.75" customHeight="1">
      <c r="B111" s="10"/>
      <c r="C111" s="10"/>
      <c r="D111" s="51"/>
      <c r="E111" s="10"/>
      <c r="F111" s="10"/>
      <c r="G111" s="10"/>
      <c r="I111" s="10"/>
      <c r="J111" s="10"/>
      <c r="K111" s="10"/>
    </row>
    <row r="112" spans="2:11" ht="21.75" customHeight="1">
      <c r="B112" s="10"/>
      <c r="C112" s="10"/>
      <c r="D112" s="51"/>
      <c r="E112" s="10"/>
      <c r="F112" s="10"/>
      <c r="G112" s="10"/>
      <c r="I112" s="10"/>
      <c r="J112" s="10"/>
      <c r="K112" s="10"/>
    </row>
    <row r="113" spans="2:11" ht="21.75" customHeight="1">
      <c r="B113" s="10"/>
      <c r="C113" s="10"/>
      <c r="D113" s="51"/>
      <c r="E113" s="10"/>
      <c r="F113" s="10"/>
      <c r="G113" s="10"/>
      <c r="I113" s="10"/>
      <c r="J113" s="10"/>
      <c r="K113" s="10"/>
    </row>
    <row r="114" spans="2:11" ht="21.75" customHeight="1">
      <c r="B114" s="10"/>
      <c r="C114" s="10"/>
      <c r="D114" s="51"/>
      <c r="E114" s="10"/>
      <c r="F114" s="10"/>
      <c r="G114" s="10"/>
      <c r="I114" s="10"/>
      <c r="J114" s="10"/>
      <c r="K114" s="10"/>
    </row>
    <row r="115" spans="2:11" ht="21.75" customHeight="1">
      <c r="B115" s="10"/>
      <c r="C115" s="10"/>
      <c r="D115" s="51"/>
      <c r="E115" s="10"/>
      <c r="F115" s="10"/>
      <c r="G115" s="10"/>
      <c r="I115" s="10"/>
      <c r="J115" s="10"/>
      <c r="K115" s="10"/>
    </row>
    <row r="116" spans="2:11" ht="21.75" customHeight="1">
      <c r="B116" s="10"/>
      <c r="C116" s="10"/>
      <c r="D116" s="51"/>
      <c r="E116" s="10"/>
      <c r="F116" s="10"/>
      <c r="G116" s="10"/>
      <c r="I116" s="10"/>
      <c r="J116" s="10"/>
      <c r="K116" s="10"/>
    </row>
    <row r="117" spans="2:11" ht="21.75" customHeight="1">
      <c r="B117" s="10"/>
      <c r="C117" s="10"/>
      <c r="D117" s="51"/>
      <c r="E117" s="10"/>
      <c r="F117" s="10"/>
      <c r="G117" s="10"/>
      <c r="I117" s="10"/>
      <c r="J117" s="10"/>
      <c r="K117" s="10"/>
    </row>
    <row r="118" spans="2:11" ht="21.75" customHeight="1">
      <c r="B118" s="10"/>
      <c r="C118" s="10"/>
      <c r="D118" s="51"/>
      <c r="E118" s="10"/>
      <c r="F118" s="10"/>
      <c r="G118" s="10"/>
      <c r="I118" s="10"/>
      <c r="J118" s="10"/>
      <c r="K118" s="10"/>
    </row>
    <row r="119" spans="2:11" ht="21.75" customHeight="1">
      <c r="B119" s="10"/>
      <c r="C119" s="10"/>
      <c r="D119" s="51"/>
      <c r="E119" s="10"/>
      <c r="F119" s="10"/>
      <c r="G119" s="10"/>
      <c r="I119" s="10"/>
      <c r="J119" s="10"/>
      <c r="K119" s="10"/>
    </row>
    <row r="120" spans="2:11" ht="21.75" customHeight="1">
      <c r="B120" s="10"/>
      <c r="C120" s="10"/>
      <c r="D120" s="51"/>
      <c r="E120" s="10"/>
      <c r="F120" s="10"/>
      <c r="G120" s="10"/>
      <c r="I120" s="10"/>
      <c r="J120" s="10"/>
      <c r="K120" s="10"/>
    </row>
    <row r="121" spans="2:11" ht="21.75" customHeight="1">
      <c r="B121" s="10"/>
      <c r="C121" s="10"/>
      <c r="D121" s="51"/>
      <c r="E121" s="10"/>
      <c r="F121" s="10"/>
      <c r="G121" s="10"/>
      <c r="I121" s="10"/>
      <c r="J121" s="10"/>
      <c r="K121" s="10"/>
    </row>
    <row r="122" spans="2:11" ht="21.75" customHeight="1">
      <c r="B122" s="10"/>
      <c r="C122" s="10"/>
      <c r="D122" s="51"/>
      <c r="E122" s="10"/>
      <c r="F122" s="10"/>
      <c r="G122" s="10"/>
      <c r="I122" s="10"/>
      <c r="J122" s="10"/>
      <c r="K122" s="10"/>
    </row>
    <row r="123" spans="2:11" ht="21.75" customHeight="1">
      <c r="B123" s="10"/>
      <c r="C123" s="10"/>
      <c r="D123" s="51"/>
      <c r="E123" s="10"/>
      <c r="F123" s="10"/>
      <c r="G123" s="10"/>
      <c r="I123" s="10"/>
      <c r="J123" s="10"/>
      <c r="K123" s="10"/>
    </row>
    <row r="124" spans="2:11" ht="21.75" customHeight="1">
      <c r="B124" s="10"/>
      <c r="C124" s="10"/>
      <c r="D124" s="51"/>
      <c r="E124" s="10"/>
      <c r="F124" s="10"/>
      <c r="G124" s="10"/>
      <c r="I124" s="10"/>
      <c r="J124" s="10"/>
      <c r="K124" s="10"/>
    </row>
    <row r="125" spans="2:11" ht="21.75" customHeight="1">
      <c r="B125" s="10"/>
      <c r="C125" s="10"/>
      <c r="D125" s="51"/>
      <c r="E125" s="10"/>
      <c r="F125" s="10"/>
      <c r="G125" s="10"/>
      <c r="I125" s="10"/>
      <c r="J125" s="10"/>
      <c r="K125" s="10"/>
    </row>
    <row r="126" spans="2:11" ht="21.75" customHeight="1">
      <c r="B126" s="10"/>
      <c r="C126" s="10"/>
      <c r="D126" s="51"/>
      <c r="E126" s="10"/>
      <c r="F126" s="10"/>
      <c r="G126" s="10"/>
      <c r="I126" s="10"/>
      <c r="J126" s="10"/>
      <c r="K126" s="10"/>
    </row>
    <row r="127" spans="2:11" ht="21.75" customHeight="1">
      <c r="B127" s="10"/>
      <c r="C127" s="10"/>
      <c r="D127" s="51"/>
      <c r="E127" s="10"/>
      <c r="F127" s="10"/>
      <c r="G127" s="10"/>
      <c r="I127" s="10"/>
      <c r="J127" s="10"/>
      <c r="K127" s="10"/>
    </row>
    <row r="128" spans="2:11" ht="21.75" customHeight="1">
      <c r="B128" s="10"/>
      <c r="C128" s="10"/>
      <c r="D128" s="51"/>
      <c r="E128" s="10"/>
      <c r="F128" s="10"/>
      <c r="G128" s="10"/>
      <c r="I128" s="10"/>
      <c r="J128" s="10"/>
      <c r="K128" s="10"/>
    </row>
    <row r="129" spans="2:11" ht="21.75" customHeight="1">
      <c r="B129" s="10"/>
      <c r="C129" s="10"/>
      <c r="D129" s="51"/>
      <c r="E129" s="10"/>
      <c r="F129" s="10"/>
      <c r="G129" s="10"/>
      <c r="I129" s="10"/>
      <c r="J129" s="10"/>
      <c r="K129" s="10"/>
    </row>
    <row r="130" spans="2:11" ht="21.75" customHeight="1">
      <c r="B130" s="10"/>
      <c r="C130" s="10"/>
      <c r="D130" s="51"/>
      <c r="E130" s="10"/>
      <c r="F130" s="10"/>
      <c r="G130" s="10"/>
      <c r="I130" s="10"/>
      <c r="J130" s="10"/>
      <c r="K130" s="10"/>
    </row>
    <row r="131" spans="2:11" ht="21.75" customHeight="1">
      <c r="B131" s="10"/>
      <c r="C131" s="10"/>
      <c r="D131" s="51"/>
      <c r="E131" s="10"/>
      <c r="F131" s="10"/>
      <c r="G131" s="10"/>
      <c r="I131" s="10"/>
      <c r="J131" s="10"/>
      <c r="K131" s="10"/>
    </row>
    <row r="132" spans="2:11" ht="21.75" customHeight="1">
      <c r="B132" s="10"/>
      <c r="C132" s="10"/>
      <c r="D132" s="51"/>
      <c r="E132" s="10"/>
      <c r="F132" s="10"/>
      <c r="G132" s="10"/>
      <c r="I132" s="10"/>
      <c r="J132" s="10"/>
      <c r="K132" s="10"/>
    </row>
    <row r="133" spans="2:11" ht="21.75" customHeight="1">
      <c r="B133" s="10"/>
      <c r="C133" s="10"/>
      <c r="D133" s="51"/>
      <c r="E133" s="10"/>
      <c r="F133" s="10"/>
      <c r="G133" s="10"/>
      <c r="I133" s="10"/>
      <c r="J133" s="10"/>
      <c r="K133" s="10"/>
    </row>
    <row r="134" spans="2:11" ht="21.75" customHeight="1">
      <c r="B134" s="10"/>
      <c r="C134" s="10"/>
      <c r="D134" s="51"/>
      <c r="E134" s="10"/>
      <c r="F134" s="10"/>
      <c r="G134" s="10"/>
      <c r="I134" s="10"/>
      <c r="J134" s="10"/>
      <c r="K134" s="10"/>
    </row>
    <row r="135" spans="2:11" ht="21.75" customHeight="1">
      <c r="B135" s="10"/>
      <c r="C135" s="10"/>
      <c r="D135" s="51"/>
      <c r="E135" s="10"/>
      <c r="F135" s="10"/>
      <c r="G135" s="10"/>
      <c r="I135" s="10"/>
      <c r="J135" s="10"/>
      <c r="K135" s="10"/>
    </row>
    <row r="136" spans="2:11" ht="21.75" customHeight="1">
      <c r="B136" s="10"/>
      <c r="C136" s="10"/>
      <c r="D136" s="51"/>
      <c r="E136" s="10"/>
      <c r="F136" s="10"/>
      <c r="G136" s="10"/>
      <c r="I136" s="10"/>
      <c r="J136" s="10"/>
      <c r="K136" s="10"/>
    </row>
    <row r="137" spans="2:11" ht="21.75" customHeight="1">
      <c r="B137" s="10"/>
      <c r="C137" s="10"/>
      <c r="D137" s="51"/>
      <c r="E137" s="10"/>
      <c r="F137" s="10"/>
      <c r="G137" s="10"/>
      <c r="I137" s="10"/>
      <c r="J137" s="10"/>
      <c r="K137" s="10"/>
    </row>
    <row r="138" spans="2:11" ht="21.75" customHeight="1">
      <c r="B138" s="10"/>
      <c r="C138" s="10"/>
      <c r="D138" s="51"/>
      <c r="E138" s="10"/>
      <c r="F138" s="10"/>
      <c r="G138" s="10"/>
      <c r="I138" s="10"/>
      <c r="J138" s="10"/>
      <c r="K138" s="10"/>
    </row>
    <row r="139" spans="2:11" ht="21.75" customHeight="1">
      <c r="B139" s="10"/>
      <c r="C139" s="10"/>
      <c r="D139" s="51"/>
      <c r="E139" s="10"/>
      <c r="F139" s="10"/>
      <c r="G139" s="10"/>
      <c r="I139" s="10"/>
      <c r="J139" s="10"/>
      <c r="K139" s="10"/>
    </row>
    <row r="140" spans="2:11" ht="21.75" customHeight="1">
      <c r="B140" s="10"/>
      <c r="C140" s="10"/>
      <c r="D140" s="51"/>
      <c r="E140" s="10"/>
      <c r="F140" s="10"/>
      <c r="G140" s="10"/>
      <c r="I140" s="10"/>
      <c r="J140" s="10"/>
      <c r="K140" s="10"/>
    </row>
    <row r="141" spans="2:11" ht="21.75" customHeight="1">
      <c r="B141" s="10"/>
      <c r="C141" s="10"/>
      <c r="D141" s="51"/>
      <c r="E141" s="10"/>
      <c r="F141" s="10"/>
      <c r="G141" s="10"/>
      <c r="I141" s="10"/>
      <c r="J141" s="10"/>
      <c r="K141" s="10"/>
    </row>
    <row r="142" spans="2:11" ht="21.75" customHeight="1">
      <c r="B142" s="10"/>
      <c r="C142" s="10"/>
      <c r="D142" s="51"/>
      <c r="E142" s="10"/>
      <c r="F142" s="10"/>
      <c r="G142" s="10"/>
      <c r="I142" s="10"/>
      <c r="J142" s="10"/>
      <c r="K142" s="10"/>
    </row>
    <row r="143" spans="2:11" ht="21.75" customHeight="1">
      <c r="B143" s="10"/>
      <c r="C143" s="10"/>
      <c r="D143" s="51"/>
      <c r="E143" s="10"/>
      <c r="F143" s="10"/>
      <c r="G143" s="10"/>
      <c r="I143" s="10"/>
      <c r="J143" s="10"/>
      <c r="K143" s="10"/>
    </row>
    <row r="144" spans="2:11" ht="21.75" customHeight="1">
      <c r="B144" s="10"/>
      <c r="C144" s="10"/>
      <c r="D144" s="51"/>
      <c r="E144" s="10"/>
      <c r="F144" s="10"/>
      <c r="G144" s="10"/>
      <c r="I144" s="10"/>
      <c r="J144" s="10"/>
      <c r="K144" s="10"/>
    </row>
    <row r="145" spans="2:11" ht="21.75" customHeight="1">
      <c r="B145" s="10"/>
      <c r="C145" s="10"/>
      <c r="D145" s="51"/>
      <c r="E145" s="10"/>
      <c r="F145" s="10"/>
      <c r="G145" s="10"/>
      <c r="I145" s="10"/>
      <c r="J145" s="10"/>
      <c r="K145" s="10"/>
    </row>
    <row r="146" spans="2:11" ht="21.75" customHeight="1">
      <c r="B146" s="10"/>
      <c r="C146" s="10"/>
      <c r="D146" s="51"/>
      <c r="E146" s="10"/>
      <c r="F146" s="10"/>
      <c r="G146" s="10"/>
      <c r="I146" s="10"/>
      <c r="J146" s="10"/>
      <c r="K146" s="10"/>
    </row>
    <row r="147" spans="2:11" ht="21.75" customHeight="1">
      <c r="B147" s="10"/>
      <c r="C147" s="10"/>
      <c r="D147" s="51"/>
      <c r="E147" s="10"/>
      <c r="F147" s="10"/>
      <c r="G147" s="10"/>
      <c r="I147" s="10"/>
      <c r="J147" s="10"/>
      <c r="K147" s="10"/>
    </row>
    <row r="148" spans="2:11" ht="21.75" customHeight="1">
      <c r="B148" s="10"/>
      <c r="C148" s="10"/>
      <c r="D148" s="51"/>
      <c r="E148" s="10"/>
      <c r="F148" s="10"/>
      <c r="G148" s="10"/>
      <c r="I148" s="10"/>
      <c r="J148" s="10"/>
      <c r="K148" s="10"/>
    </row>
    <row r="149" spans="2:11" ht="21.75" customHeight="1">
      <c r="B149" s="10"/>
      <c r="C149" s="10"/>
      <c r="D149" s="51"/>
      <c r="E149" s="10"/>
      <c r="F149" s="10"/>
      <c r="G149" s="10"/>
      <c r="I149" s="10"/>
      <c r="J149" s="10"/>
      <c r="K149" s="10"/>
    </row>
    <row r="150" spans="2:11" ht="21.75" customHeight="1">
      <c r="B150" s="10"/>
      <c r="C150" s="10"/>
      <c r="D150" s="51"/>
      <c r="E150" s="10"/>
      <c r="F150" s="10"/>
      <c r="G150" s="10"/>
      <c r="I150" s="10"/>
      <c r="J150" s="10"/>
      <c r="K150" s="10"/>
    </row>
    <row r="151" spans="2:11" ht="21.75" customHeight="1">
      <c r="B151" s="10"/>
      <c r="C151" s="10"/>
      <c r="D151" s="51"/>
      <c r="E151" s="10"/>
      <c r="F151" s="10"/>
      <c r="G151" s="10"/>
      <c r="I151" s="10"/>
      <c r="J151" s="10"/>
      <c r="K151" s="10"/>
    </row>
    <row r="152" spans="2:11" ht="21.75" customHeight="1">
      <c r="B152" s="10"/>
      <c r="C152" s="10"/>
      <c r="D152" s="51"/>
      <c r="E152" s="10"/>
      <c r="F152" s="10"/>
      <c r="G152" s="10"/>
      <c r="I152" s="10"/>
      <c r="J152" s="10"/>
      <c r="K152" s="10"/>
    </row>
    <row r="153" spans="2:11" ht="21.75" customHeight="1">
      <c r="B153" s="10"/>
      <c r="C153" s="10"/>
      <c r="D153" s="51"/>
      <c r="E153" s="10"/>
      <c r="F153" s="10"/>
      <c r="G153" s="10"/>
      <c r="I153" s="10"/>
      <c r="J153" s="10"/>
      <c r="K153" s="10"/>
    </row>
    <row r="154" spans="2:11" ht="21.75" customHeight="1">
      <c r="B154" s="10"/>
      <c r="C154" s="10"/>
      <c r="D154" s="51"/>
      <c r="E154" s="10"/>
      <c r="F154" s="10"/>
      <c r="G154" s="10"/>
      <c r="I154" s="10"/>
      <c r="J154" s="10"/>
      <c r="K154" s="10"/>
    </row>
    <row r="155" spans="2:11" ht="21.75" customHeight="1">
      <c r="B155" s="10"/>
      <c r="C155" s="10"/>
      <c r="D155" s="51"/>
      <c r="E155" s="10"/>
      <c r="F155" s="10"/>
      <c r="G155" s="10"/>
      <c r="I155" s="10"/>
      <c r="J155" s="10"/>
      <c r="K155" s="10"/>
    </row>
    <row r="156" spans="2:11" ht="21.75" customHeight="1">
      <c r="B156" s="10"/>
      <c r="C156" s="10"/>
      <c r="D156" s="51"/>
      <c r="E156" s="10"/>
      <c r="F156" s="10"/>
      <c r="G156" s="10"/>
      <c r="I156" s="10"/>
      <c r="J156" s="10"/>
      <c r="K156" s="10"/>
    </row>
  </sheetData>
  <mergeCells count="70"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A2:F2"/>
    <mergeCell ref="A3:F3"/>
    <mergeCell ref="A4:F4"/>
    <mergeCell ref="C6:D6"/>
    <mergeCell ref="E6:F6"/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1"/>
  <sheetViews>
    <sheetView tabSelected="1" workbookViewId="0">
      <selection activeCell="G15" sqref="G15"/>
    </sheetView>
  </sheetViews>
  <sheetFormatPr defaultRowHeight="21.75"/>
  <cols>
    <col min="1" max="1" width="13" customWidth="1"/>
    <col min="2" max="2" width="12.7109375" customWidth="1"/>
    <col min="3" max="3" width="45.42578125" customWidth="1"/>
    <col min="5" max="5" width="15.140625" customWidth="1"/>
  </cols>
  <sheetData>
    <row r="1" spans="1:5">
      <c r="A1" s="75" t="s">
        <v>84</v>
      </c>
      <c r="B1" s="75"/>
      <c r="C1" s="75"/>
      <c r="D1" s="75"/>
      <c r="E1" s="75"/>
    </row>
    <row r="2" spans="1:5">
      <c r="A2" s="7"/>
      <c r="B2" s="7"/>
      <c r="C2" s="7"/>
      <c r="D2" s="5" t="s">
        <v>93</v>
      </c>
      <c r="E2" s="7"/>
    </row>
    <row r="3" spans="1:5">
      <c r="A3" s="76" t="s">
        <v>119</v>
      </c>
      <c r="B3" s="5"/>
      <c r="C3" s="5"/>
      <c r="D3" s="5"/>
      <c r="E3" s="5"/>
    </row>
    <row r="4" spans="1:5">
      <c r="A4" s="5"/>
      <c r="B4" s="5"/>
      <c r="C4" s="77" t="s">
        <v>0</v>
      </c>
      <c r="D4" s="77"/>
      <c r="E4" s="78" t="s">
        <v>120</v>
      </c>
    </row>
    <row r="5" spans="1:5" ht="22.5" thickBot="1">
      <c r="A5" s="8"/>
      <c r="B5" s="8"/>
      <c r="C5" s="8"/>
      <c r="D5" s="8"/>
      <c r="E5" s="8"/>
    </row>
    <row r="6" spans="1:5" ht="22.5" thickTop="1">
      <c r="A6" s="79" t="s">
        <v>6</v>
      </c>
      <c r="B6" s="80"/>
      <c r="C6" s="81"/>
      <c r="D6" s="81"/>
      <c r="E6" s="82" t="s">
        <v>7</v>
      </c>
    </row>
    <row r="7" spans="1:5">
      <c r="A7" s="83" t="s">
        <v>8</v>
      </c>
      <c r="B7" s="83" t="s">
        <v>9</v>
      </c>
      <c r="C7" s="84" t="s">
        <v>35</v>
      </c>
      <c r="D7" s="84" t="s">
        <v>36</v>
      </c>
      <c r="E7" s="84" t="s">
        <v>9</v>
      </c>
    </row>
    <row r="8" spans="1:5" ht="22.5" thickBot="1">
      <c r="A8" s="85" t="s">
        <v>4</v>
      </c>
      <c r="B8" s="85" t="s">
        <v>4</v>
      </c>
      <c r="C8" s="86"/>
      <c r="D8" s="86"/>
      <c r="E8" s="85" t="s">
        <v>4</v>
      </c>
    </row>
    <row r="9" spans="1:5" ht="22.5" thickTop="1">
      <c r="A9" s="87"/>
      <c r="B9" s="88">
        <v>13718250.529999999</v>
      </c>
      <c r="C9" s="89" t="s">
        <v>10</v>
      </c>
      <c r="D9" s="90"/>
      <c r="E9" s="91">
        <v>19925636.170000002</v>
      </c>
    </row>
    <row r="10" spans="1:5">
      <c r="A10" s="92"/>
      <c r="B10" s="92"/>
      <c r="C10" s="93" t="s">
        <v>121</v>
      </c>
      <c r="D10" s="81"/>
      <c r="E10" s="94"/>
    </row>
    <row r="11" spans="1:5">
      <c r="A11" s="95">
        <v>170000</v>
      </c>
      <c r="B11" s="96">
        <f>+'[1]รายงานรับ-จ่าย'!$B$13+E11</f>
        <v>145536.17000000001</v>
      </c>
      <c r="C11" s="97" t="s">
        <v>11</v>
      </c>
      <c r="D11" s="98" t="s">
        <v>45</v>
      </c>
      <c r="E11" s="99">
        <f>+'[2]มาตรฐาน 3'!G8+'[2]มาตรฐาน 3'!G9+'[2]มาตรฐาน 3'!G10</f>
        <v>56.25</v>
      </c>
    </row>
    <row r="12" spans="1:5">
      <c r="A12" s="100">
        <v>397000</v>
      </c>
      <c r="B12" s="96">
        <f>+'[1]รายงานรับ-จ่าย'!$B$14+E12</f>
        <v>187817.60000000001</v>
      </c>
      <c r="C12" s="101" t="s">
        <v>12</v>
      </c>
      <c r="D12" s="102" t="s">
        <v>46</v>
      </c>
      <c r="E12" s="103">
        <f>+'[2]มาตรฐาน 3'!G11+'[2]มาตรฐาน 3'!G12+'[2]มาตรฐาน 3'!G13+'[2]มาตรฐาน 3'!G14+'[2]มาตรฐาน 3'!G15+'[2]มาตรฐาน 3'!G16+'[2]มาตรฐาน 3'!G17+'[2]มาตรฐาน 3'!G18+'[2]มาตรฐาน 3'!G19</f>
        <v>27196.79</v>
      </c>
    </row>
    <row r="13" spans="1:5">
      <c r="A13" s="100">
        <v>36000</v>
      </c>
      <c r="B13" s="96">
        <f>+'[1]รายงานรับ-จ่าย'!$B$15+E13</f>
        <v>138535.53</v>
      </c>
      <c r="C13" s="101" t="s">
        <v>13</v>
      </c>
      <c r="D13" s="102" t="s">
        <v>47</v>
      </c>
      <c r="E13" s="103">
        <f>+'[2]มาตรฐาน 3'!G20</f>
        <v>57844.71</v>
      </c>
    </row>
    <row r="14" spans="1:5">
      <c r="A14" s="100">
        <v>0</v>
      </c>
      <c r="B14" s="96">
        <f>+'[1]รายงานรับ-จ่าย'!$B$16+E14</f>
        <v>0</v>
      </c>
      <c r="C14" s="101" t="s">
        <v>14</v>
      </c>
      <c r="D14" s="102" t="s">
        <v>48</v>
      </c>
      <c r="E14" s="103">
        <f>+'[2]มาตรฐาน 3'!G21</f>
        <v>0</v>
      </c>
    </row>
    <row r="15" spans="1:5">
      <c r="A15" s="100">
        <v>170000</v>
      </c>
      <c r="B15" s="96">
        <f>+'[1]รายงานรับ-จ่าย'!$B$17+E15</f>
        <v>15000</v>
      </c>
      <c r="C15" s="101" t="s">
        <v>15</v>
      </c>
      <c r="D15" s="102" t="s">
        <v>49</v>
      </c>
      <c r="E15" s="103">
        <f>+'[2]มาตรฐาน 3'!G22+'[2]มาตรฐาน 3'!G23+'[2]มาตรฐาน 3'!G24</f>
        <v>0</v>
      </c>
    </row>
    <row r="16" spans="1:5">
      <c r="A16" s="100">
        <v>0</v>
      </c>
      <c r="B16" s="96">
        <f>+'[1]รายงานรับ-จ่าย'!$B$18+E16</f>
        <v>0</v>
      </c>
      <c r="C16" s="101" t="s">
        <v>16</v>
      </c>
      <c r="D16" s="102" t="s">
        <v>50</v>
      </c>
      <c r="E16" s="103">
        <f>+'[2]มาตรฐาน 3'!G25</f>
        <v>0</v>
      </c>
    </row>
    <row r="17" spans="1:5">
      <c r="A17" s="100">
        <v>10280000</v>
      </c>
      <c r="B17" s="96">
        <f>+'[1]รายงานรับ-จ่าย'!$B$19+E17</f>
        <v>9933318.879999999</v>
      </c>
      <c r="C17" s="101" t="s">
        <v>17</v>
      </c>
      <c r="D17" s="104" t="s">
        <v>51</v>
      </c>
      <c r="E17" s="103">
        <f>+'[2]มาตรฐาน 3'!G26+'[2]มาตรฐาน 3'!G27+'[2]มาตรฐาน 3'!G28+'[2]มาตรฐาน 3'!G29+'[2]มาตรฐาน 3'!G30+'[2]มาตรฐาน 3'!G31+'[2]มาตรฐาน 3'!G32+'[2]มาตรฐาน 3'!G33+'[2]มาตรฐาน 3'!G34+'[2]มาตรฐาน 3'!G35+'[2]มาตรฐาน 3'!G36+'[2]มาตรฐาน 3'!G37</f>
        <v>1107537.1299999999</v>
      </c>
    </row>
    <row r="18" spans="1:5">
      <c r="A18" s="100">
        <v>7000000</v>
      </c>
      <c r="B18" s="96">
        <f>+'[1]รายงานรับ-จ่าย'!$B$20+E18</f>
        <v>7136395</v>
      </c>
      <c r="C18" s="101" t="s">
        <v>44</v>
      </c>
      <c r="D18" s="104" t="s">
        <v>52</v>
      </c>
      <c r="E18" s="103">
        <f>+'[2]มาตรฐาน 3'!G38</f>
        <v>0</v>
      </c>
    </row>
    <row r="19" spans="1:5" ht="22.5" thickBot="1">
      <c r="A19" s="105">
        <f>SUM(A9:A18)</f>
        <v>18053000</v>
      </c>
      <c r="B19" s="106">
        <f>SUM(B11:B18)</f>
        <v>17556603.18</v>
      </c>
      <c r="C19" s="6"/>
      <c r="D19" s="107"/>
      <c r="E19" s="106">
        <f>SUM(E11:E18)</f>
        <v>1192634.8799999999</v>
      </c>
    </row>
    <row r="20" spans="1:5" ht="22.5" thickTop="1">
      <c r="A20" s="108"/>
      <c r="B20" s="96">
        <f>+'[1]รายงานรับ-จ่าย'!$B$22+E20</f>
        <v>242095.74</v>
      </c>
      <c r="C20" s="109" t="s">
        <v>94</v>
      </c>
      <c r="D20" s="110" t="s">
        <v>83</v>
      </c>
      <c r="E20" s="111">
        <f>+'[2]มาตรฐาน 3'!G39</f>
        <v>0</v>
      </c>
    </row>
    <row r="21" spans="1:5">
      <c r="A21" s="112"/>
      <c r="B21" s="96">
        <f>+'[1]รายงานรับ-จ่าย'!$B$23+E21</f>
        <v>7434343</v>
      </c>
      <c r="C21" s="113" t="s">
        <v>95</v>
      </c>
      <c r="D21" s="110" t="s">
        <v>53</v>
      </c>
      <c r="E21" s="114">
        <f>+'[2]มาตรฐาน 3'!G40</f>
        <v>28000</v>
      </c>
    </row>
    <row r="22" spans="1:5">
      <c r="A22" s="115"/>
      <c r="B22" s="96">
        <f>+'[1]รายงานรับ-จ่าย'!$B$24+E22</f>
        <v>344</v>
      </c>
      <c r="C22" s="101" t="s">
        <v>96</v>
      </c>
      <c r="D22" s="102" t="s">
        <v>105</v>
      </c>
      <c r="E22" s="116">
        <f>+'[2]มาตรฐาน 1'!G18</f>
        <v>0</v>
      </c>
    </row>
    <row r="23" spans="1:5">
      <c r="A23" s="115"/>
      <c r="B23" s="96">
        <f>+'[1]รายงานรับ-จ่าย'!$B$25+E23</f>
        <v>3710.91</v>
      </c>
      <c r="C23" s="101" t="s">
        <v>97</v>
      </c>
      <c r="D23" s="102" t="s">
        <v>106</v>
      </c>
      <c r="E23" s="116">
        <f>+'[2]มาตรฐาน 1'!G19</f>
        <v>0</v>
      </c>
    </row>
    <row r="24" spans="1:5">
      <c r="A24" s="115"/>
      <c r="B24" s="96">
        <f>+'[1]รายงานรับ-จ่าย'!$B$26+E24</f>
        <v>0</v>
      </c>
      <c r="C24" s="101" t="s">
        <v>98</v>
      </c>
      <c r="D24" s="102" t="s">
        <v>107</v>
      </c>
      <c r="E24" s="116">
        <f>+'[2]มาตรฐาน 1'!G20</f>
        <v>0</v>
      </c>
    </row>
    <row r="25" spans="1:5">
      <c r="A25" s="115"/>
      <c r="B25" s="96">
        <f>+'[1]รายงานรับ-จ่าย'!$B$27+E25</f>
        <v>168452</v>
      </c>
      <c r="C25" s="101" t="s">
        <v>68</v>
      </c>
      <c r="D25" s="102" t="s">
        <v>59</v>
      </c>
      <c r="E25" s="116">
        <f>+'[2]มาตรฐาน 1'!G21+[2]บัญชีทั่วไป!G258+[2]บัญชีทั่วไป!G293+[2]บัญชีทั่วไป!G328</f>
        <v>41000</v>
      </c>
    </row>
    <row r="26" spans="1:5">
      <c r="A26" s="115"/>
      <c r="B26" s="96">
        <f>+'[1]รายงานรับ-จ่าย'!$B$28+E26</f>
        <v>4017474</v>
      </c>
      <c r="C26" s="101" t="s">
        <v>67</v>
      </c>
      <c r="D26" s="117" t="s">
        <v>60</v>
      </c>
      <c r="E26" s="116">
        <f>+'[2]มาตรฐาน 1'!G22+[2]บัญชีทั่วไป!G471+[2]บัญชีทั่วไป!G506+[2]บัญชีทั่วไป!G541+[2]บัญชีทั่วไป!G579+[2]บัญชีทั่วไป!G615+[2]บัญชีทั่วไป!G651+[2]บัญชีทั่วไป!G686</f>
        <v>0</v>
      </c>
    </row>
    <row r="27" spans="1:5">
      <c r="A27" s="118"/>
      <c r="B27" s="96">
        <f>+'[1]รายงานรับ-จ่าย'!$B$29+E27</f>
        <v>1900000</v>
      </c>
      <c r="C27" s="119" t="s">
        <v>77</v>
      </c>
      <c r="D27" s="117">
        <v>120100</v>
      </c>
      <c r="E27" s="116">
        <f>+'[2]มาตรฐาน 1'!G23+[2]บัญชีทั่วไป!G363</f>
        <v>0</v>
      </c>
    </row>
    <row r="28" spans="1:5">
      <c r="A28" s="118"/>
      <c r="B28" s="96">
        <f>+'[1]รายงานรับ-จ่าย'!$B$30+E28</f>
        <v>17747.669999999998</v>
      </c>
      <c r="C28" s="120" t="s">
        <v>71</v>
      </c>
      <c r="D28" s="117">
        <v>140000</v>
      </c>
      <c r="E28" s="116">
        <f>+'[2]มาตรฐาน 2'!G53</f>
        <v>0</v>
      </c>
    </row>
    <row r="29" spans="1:5">
      <c r="A29" s="121"/>
      <c r="B29" s="96">
        <f>+'[1]รายงานรับ-จ่าย'!$B$31+E29</f>
        <v>0</v>
      </c>
      <c r="C29" s="101" t="s">
        <v>122</v>
      </c>
      <c r="D29" s="117">
        <v>210401</v>
      </c>
      <c r="E29" s="116">
        <f>+'[2]มาตรฐาน 1'!G24</f>
        <v>0</v>
      </c>
    </row>
    <row r="30" spans="1:5">
      <c r="A30" s="115"/>
      <c r="B30" s="96">
        <f>+'[1]รายงานรับ-จ่าย'!$B$32+E30</f>
        <v>1010502.53</v>
      </c>
      <c r="C30" s="101" t="s">
        <v>123</v>
      </c>
      <c r="D30" s="104" t="s">
        <v>63</v>
      </c>
      <c r="E30" s="103">
        <f>+'[2]หมายเหตุ 2'!D21</f>
        <v>101596.07</v>
      </c>
    </row>
    <row r="31" spans="1:5">
      <c r="A31" s="115"/>
      <c r="B31" s="96">
        <f>+'[1]รายงานรับ-จ่าย'!$B$33+E31</f>
        <v>0</v>
      </c>
      <c r="C31" s="97" t="s">
        <v>39</v>
      </c>
      <c r="D31" s="122" t="s">
        <v>57</v>
      </c>
      <c r="E31" s="123">
        <f>+'[2]มาตรฐาน 1'!G35</f>
        <v>0</v>
      </c>
    </row>
    <row r="32" spans="1:5">
      <c r="A32" s="124"/>
      <c r="B32" s="125"/>
      <c r="C32" s="81"/>
      <c r="D32" s="126"/>
      <c r="E32" s="127"/>
    </row>
    <row r="33" spans="1:5">
      <c r="A33" s="128"/>
      <c r="B33" s="129">
        <f>SUM(B20:B31)</f>
        <v>14794669.85</v>
      </c>
      <c r="C33" s="7"/>
      <c r="D33" s="130"/>
      <c r="E33" s="129">
        <f>SUM(E20:E31)</f>
        <v>170596.07</v>
      </c>
    </row>
    <row r="34" spans="1:5">
      <c r="A34" s="5"/>
      <c r="B34" s="131">
        <f>+B19+B33</f>
        <v>32351273.030000001</v>
      </c>
      <c r="C34" s="132" t="s">
        <v>42</v>
      </c>
      <c r="D34" s="5"/>
      <c r="E34" s="131">
        <f>+E19+E33</f>
        <v>1363230.95</v>
      </c>
    </row>
    <row r="35" spans="1:5">
      <c r="A35" s="5"/>
      <c r="B35" s="5"/>
      <c r="C35" s="5"/>
      <c r="D35" s="5"/>
      <c r="E35" s="5"/>
    </row>
    <row r="36" spans="1:5" ht="18" customHeight="1">
      <c r="A36" s="135" t="s">
        <v>6</v>
      </c>
      <c r="B36" s="136"/>
      <c r="C36" s="137"/>
      <c r="D36" s="137"/>
      <c r="E36" s="138" t="s">
        <v>7</v>
      </c>
    </row>
    <row r="37" spans="1:5" ht="18.75" customHeight="1">
      <c r="A37" s="139" t="s">
        <v>8</v>
      </c>
      <c r="B37" s="139" t="s">
        <v>9</v>
      </c>
      <c r="C37" s="139" t="s">
        <v>35</v>
      </c>
      <c r="D37" s="139" t="s">
        <v>36</v>
      </c>
      <c r="E37" s="139" t="s">
        <v>9</v>
      </c>
    </row>
    <row r="38" spans="1:5" ht="16.5" customHeight="1" thickBot="1">
      <c r="A38" s="140" t="s">
        <v>4</v>
      </c>
      <c r="B38" s="140" t="s">
        <v>4</v>
      </c>
      <c r="C38" s="141"/>
      <c r="D38" s="141"/>
      <c r="E38" s="140" t="s">
        <v>4</v>
      </c>
    </row>
    <row r="39" spans="1:5" ht="21.75" customHeight="1" thickTop="1">
      <c r="A39" s="142"/>
      <c r="B39" s="142"/>
      <c r="C39" s="143" t="s">
        <v>129</v>
      </c>
      <c r="D39" s="137"/>
      <c r="E39" s="144"/>
    </row>
    <row r="40" spans="1:5" ht="14.25" customHeight="1">
      <c r="A40" s="145">
        <v>0</v>
      </c>
      <c r="B40" s="146">
        <f>+'[1]รายงานรับ-จ่าย'!$B$49+E40</f>
        <v>0</v>
      </c>
      <c r="C40" s="147" t="s">
        <v>3</v>
      </c>
      <c r="D40" s="148">
        <v>110000</v>
      </c>
      <c r="E40" s="149">
        <f>+'[2]มาตรฐาน 2'!F6</f>
        <v>0</v>
      </c>
    </row>
    <row r="41" spans="1:5" ht="18.75" customHeight="1">
      <c r="A41" s="150">
        <v>1436640</v>
      </c>
      <c r="B41" s="146">
        <f>+'[1]รายงานรับ-จ่าย'!$B$50+E41</f>
        <v>1413118.12</v>
      </c>
      <c r="C41" s="151" t="s">
        <v>72</v>
      </c>
      <c r="D41" s="152">
        <v>210000</v>
      </c>
      <c r="E41" s="149">
        <f>+'[2]มาตรฐาน 2'!F7-'[2]มาตรฐาน 1'!G37</f>
        <v>133467.09</v>
      </c>
    </row>
    <row r="42" spans="1:5">
      <c r="A42" s="150">
        <v>4085430</v>
      </c>
      <c r="B42" s="146">
        <f>+'[1]รายงานรับ-จ่าย'!$B$51+E42</f>
        <v>2929821.6799999997</v>
      </c>
      <c r="C42" s="151" t="s">
        <v>124</v>
      </c>
      <c r="D42" s="152">
        <v>220000</v>
      </c>
      <c r="E42" s="149">
        <f>+'[2]มาตรฐาน 2'!F8+[2]บัญชีทั่วไป!F503+[2]บัญชีทั่วไป!F504</f>
        <v>294585.33</v>
      </c>
    </row>
    <row r="43" spans="1:5" ht="18" customHeight="1">
      <c r="A43" s="150">
        <f>999800+146000+30000-30000-10000+6400</f>
        <v>1142200</v>
      </c>
      <c r="B43" s="146">
        <f>+'[1]รายงานรับ-จ่าย'!$B$52+E43</f>
        <v>233728</v>
      </c>
      <c r="C43" s="151" t="s">
        <v>99</v>
      </c>
      <c r="D43" s="152">
        <v>310000</v>
      </c>
      <c r="E43" s="149">
        <f>+'[2]มาตรฐาน 2'!F9</f>
        <v>19109</v>
      </c>
    </row>
    <row r="44" spans="1:5" ht="18.75" customHeight="1">
      <c r="A44" s="150">
        <f>2104000+30000+220000-40000+40000-38500+100000</f>
        <v>2415500</v>
      </c>
      <c r="B44" s="146">
        <f>+'[1]รายงานรับ-จ่าย'!$B$53+E44</f>
        <v>1089873.01</v>
      </c>
      <c r="C44" s="151" t="s">
        <v>80</v>
      </c>
      <c r="D44" s="152">
        <v>320000</v>
      </c>
      <c r="E44" s="149">
        <f>+'[2]มาตรฐาน 2'!F10</f>
        <v>52897</v>
      </c>
    </row>
    <row r="45" spans="1:5" ht="17.25" customHeight="1">
      <c r="A45" s="150">
        <f>1139000-100000+10000+10000-10000-50000-50000</f>
        <v>949000</v>
      </c>
      <c r="B45" s="146">
        <f>+'[1]รายงานรับ-จ่าย'!$B$54+E45</f>
        <v>490130</v>
      </c>
      <c r="C45" s="151" t="s">
        <v>1</v>
      </c>
      <c r="D45" s="152">
        <v>330000</v>
      </c>
      <c r="E45" s="149">
        <f>+'[2]มาตรฐาน 2'!F11</f>
        <v>159806</v>
      </c>
    </row>
    <row r="46" spans="1:5" ht="15.75" customHeight="1">
      <c r="A46" s="150">
        <f>295200+100000</f>
        <v>395200</v>
      </c>
      <c r="B46" s="146">
        <f>+'[1]รายงานรับ-จ่าย'!$B$55+E46</f>
        <v>291507.61</v>
      </c>
      <c r="C46" s="151" t="s">
        <v>21</v>
      </c>
      <c r="D46" s="152">
        <v>340000</v>
      </c>
      <c r="E46" s="149">
        <f>+'[2]มาตรฐาน 2'!F12</f>
        <v>31181.68</v>
      </c>
    </row>
    <row r="47" spans="1:5" ht="17.25" customHeight="1">
      <c r="A47" s="150">
        <f>428400-280000+33400+5100+10000+15000+1800-16800</f>
        <v>196900</v>
      </c>
      <c r="B47" s="146">
        <f>+'[1]รายงานรับ-จ่าย'!$B$56+E47</f>
        <v>148220</v>
      </c>
      <c r="C47" s="151" t="s">
        <v>74</v>
      </c>
      <c r="D47" s="152">
        <v>410000</v>
      </c>
      <c r="E47" s="149">
        <f>+'[2]มาตรฐาน 2'!F13</f>
        <v>114000</v>
      </c>
    </row>
    <row r="48" spans="1:5" ht="18.75" customHeight="1">
      <c r="A48" s="150">
        <f>472000+280000</f>
        <v>752000</v>
      </c>
      <c r="B48" s="146">
        <f>+'[1]รายงานรับ-จ่าย'!$B$57+E48</f>
        <v>18000</v>
      </c>
      <c r="C48" s="151" t="s">
        <v>101</v>
      </c>
      <c r="D48" s="152">
        <v>420000</v>
      </c>
      <c r="E48" s="149">
        <f>+'[2]มาตรฐาน 2'!F14</f>
        <v>0</v>
      </c>
    </row>
    <row r="49" spans="1:5" ht="17.25" customHeight="1">
      <c r="A49" s="145">
        <v>25000</v>
      </c>
      <c r="B49" s="146">
        <f>+'[1]รายงานรับ-จ่าย'!$B$58+E49</f>
        <v>25000</v>
      </c>
      <c r="C49" s="147" t="s">
        <v>103</v>
      </c>
      <c r="D49" s="148">
        <v>510000</v>
      </c>
      <c r="E49" s="149">
        <f>+'[2]มาตรฐาน 2'!F15</f>
        <v>25000</v>
      </c>
    </row>
    <row r="50" spans="1:5" ht="17.25" customHeight="1">
      <c r="A50" s="145">
        <v>18000</v>
      </c>
      <c r="B50" s="146">
        <f>+'[1]รายงานรับ-จ่าย'!$B$59+E50</f>
        <v>5000</v>
      </c>
      <c r="C50" s="147" t="s">
        <v>18</v>
      </c>
      <c r="D50" s="148">
        <v>610000</v>
      </c>
      <c r="E50" s="149">
        <f>+'[2]มาตรฐาน 2'!F16</f>
        <v>0</v>
      </c>
    </row>
    <row r="51" spans="1:5" ht="15" customHeight="1">
      <c r="A51" s="145">
        <f>1874530-40000-300000</f>
        <v>1534530</v>
      </c>
      <c r="B51" s="146">
        <f>+'[1]รายงานรับ-จ่าย'!$B$60+E51</f>
        <v>884876</v>
      </c>
      <c r="C51" s="147" t="s">
        <v>128</v>
      </c>
      <c r="D51" s="148">
        <v>6110000</v>
      </c>
      <c r="E51" s="149">
        <f>+'[2]มาตรฐาน 2'!F17+[2]บัญชีทั่วไป!F433+[2]บัญชีทั่วไป!F396+[2]บัญชีทั่วไป!F539+[2]บัญชีทั่วไป!F256+[2]บัญชีทั่วไป!F291+[2]บัญชีทั่วไป!F326</f>
        <v>51018</v>
      </c>
    </row>
    <row r="52" spans="1:5" ht="18" customHeight="1">
      <c r="A52" s="150">
        <v>168000</v>
      </c>
      <c r="B52" s="146">
        <f>+'[1]รายงานรับ-จ่าย'!$B$61+E52</f>
        <v>167440</v>
      </c>
      <c r="C52" s="151" t="s">
        <v>70</v>
      </c>
      <c r="D52" s="152">
        <v>6320000</v>
      </c>
      <c r="E52" s="149">
        <f>+'[2]มาตรฐาน 2'!F18</f>
        <v>0</v>
      </c>
    </row>
    <row r="53" spans="1:5" ht="18" customHeight="1">
      <c r="A53" s="150">
        <v>899000</v>
      </c>
      <c r="B53" s="146">
        <f>+'[1]รายงานรับ-จ่าย'!$B$62+E53</f>
        <v>466230.1</v>
      </c>
      <c r="C53" s="151" t="s">
        <v>20</v>
      </c>
      <c r="D53" s="152">
        <v>6330000</v>
      </c>
      <c r="E53" s="149">
        <f>+'[2]มาตรฐาน 2'!F19</f>
        <v>0</v>
      </c>
    </row>
    <row r="54" spans="1:5" ht="18.75" customHeight="1">
      <c r="A54" s="150">
        <f>633000-30000-3600-6400+30000+3600</f>
        <v>626600</v>
      </c>
      <c r="B54" s="146">
        <f>+'[1]รายงานรับ-จ่าย'!$B$63+E54</f>
        <v>38000</v>
      </c>
      <c r="C54" s="151" t="s">
        <v>100</v>
      </c>
      <c r="D54" s="152">
        <v>6410000</v>
      </c>
      <c r="E54" s="149">
        <f>+'[2]มาตรฐาน 2'!F20</f>
        <v>0</v>
      </c>
    </row>
    <row r="55" spans="1:5" ht="21" customHeight="1">
      <c r="A55" s="150">
        <f>2267000-220000-146000</f>
        <v>1901000</v>
      </c>
      <c r="B55" s="146">
        <f>+'[1]รายงานรับ-จ่าย'!$B$64+E55</f>
        <v>367000</v>
      </c>
      <c r="C55" s="151" t="s">
        <v>101</v>
      </c>
      <c r="D55" s="152">
        <v>6420000</v>
      </c>
      <c r="E55" s="149">
        <f>+'[2]มาตรฐาน 2'!F21</f>
        <v>0</v>
      </c>
    </row>
    <row r="56" spans="1:5" ht="17.25" customHeight="1">
      <c r="A56" s="153">
        <v>1208000</v>
      </c>
      <c r="B56" s="146">
        <f>+'[1]รายงานรับ-จ่าย'!$B$65+E56</f>
        <v>1169400</v>
      </c>
      <c r="C56" s="147" t="s">
        <v>18</v>
      </c>
      <c r="D56" s="148">
        <v>6610000</v>
      </c>
      <c r="E56" s="149">
        <f>+'[2]มาตรฐาน 2'!F22</f>
        <v>0</v>
      </c>
    </row>
    <row r="57" spans="1:5" ht="22.5" thickBot="1">
      <c r="A57" s="154">
        <f>SUM(A40:A56)</f>
        <v>17753000</v>
      </c>
      <c r="B57" s="155">
        <f>SUM(B40:B56)</f>
        <v>9737344.5199999996</v>
      </c>
      <c r="C57" s="156"/>
      <c r="D57" s="157"/>
      <c r="E57" s="155">
        <f>SUM(E40:E56)</f>
        <v>881064.10000000009</v>
      </c>
    </row>
    <row r="58" spans="1:5" ht="18.75" customHeight="1" thickTop="1">
      <c r="A58" s="158"/>
      <c r="B58" s="146">
        <f>+'[1]รายงานรับ-จ่าย'!$B$67+E58</f>
        <v>6253688</v>
      </c>
      <c r="C58" s="159" t="s">
        <v>125</v>
      </c>
      <c r="D58" s="157">
        <v>7110000</v>
      </c>
      <c r="E58" s="149">
        <f>+'[2]มาตรฐาน 2'!F23-'[2]มาตรฐาน 1'!G38-'[2]มาตรฐาน 1'!G39+[2]บัญชีทั่วไป!F467+[2]บัญชีทั่วไป!F575+[2]บัญชีทั่วไป!F611+[2]บัญชีทั่วไป!F647</f>
        <v>615692</v>
      </c>
    </row>
    <row r="59" spans="1:5" ht="18.75" customHeight="1">
      <c r="A59" s="160"/>
      <c r="B59" s="146">
        <f>+'[1]รายงานรับ-จ่าย'!$B$68+E59</f>
        <v>208967.74</v>
      </c>
      <c r="C59" s="151" t="s">
        <v>73</v>
      </c>
      <c r="D59" s="152">
        <v>7220000</v>
      </c>
      <c r="E59" s="149">
        <f>+[2]บัญชีทั่วไป!F468+[2]บัญชีทั่วไป!F469+[2]บัญชีทั่วไป!F576+[2]บัญชีทั่วไป!F577+[2]บัญชีทั่วไป!F612+[2]บัญชีทั่วไป!F613+[2]บัญชีทั่วไป!F648+[2]บัญชีทั่วไป!F649+[2]บัญชีทั่วไป!F683+[2]บัญชีทั่วไป!F684</f>
        <v>0</v>
      </c>
    </row>
    <row r="60" spans="1:5" ht="19.5" customHeight="1">
      <c r="A60" s="160"/>
      <c r="B60" s="146">
        <f>+'[1]รายงานรับ-จ่าย'!$B$69+E60</f>
        <v>94500</v>
      </c>
      <c r="C60" s="151" t="s">
        <v>80</v>
      </c>
      <c r="D60" s="161">
        <v>7320000</v>
      </c>
      <c r="E60" s="149">
        <f>+'[2]มาตรฐาน 2'!F24</f>
        <v>28000</v>
      </c>
    </row>
    <row r="61" spans="1:5" ht="19.5" customHeight="1">
      <c r="A61" s="160"/>
      <c r="B61" s="146">
        <f>+'[1]รายงานรับ-จ่าย'!$B$70+E61</f>
        <v>0</v>
      </c>
      <c r="C61" s="151" t="s">
        <v>79</v>
      </c>
      <c r="D61" s="161">
        <v>7420000</v>
      </c>
      <c r="E61" s="149">
        <f>+'[2]มาตรฐาน 2'!F25</f>
        <v>0</v>
      </c>
    </row>
    <row r="62" spans="1:5" ht="19.5" customHeight="1">
      <c r="A62" s="162"/>
      <c r="B62" s="146">
        <f>+'[1]รายงานรับ-จ่าย'!$B$71+E62</f>
        <v>0</v>
      </c>
      <c r="C62" s="151" t="s">
        <v>96</v>
      </c>
      <c r="D62" s="163" t="s">
        <v>105</v>
      </c>
      <c r="E62" s="164">
        <f>+'[2]มาตรฐาน 2'!F26</f>
        <v>0</v>
      </c>
    </row>
    <row r="63" spans="1:5" ht="19.5" customHeight="1">
      <c r="A63" s="162"/>
      <c r="B63" s="146">
        <f>+'[1]รายงานรับ-จ่าย'!$B$72+E63</f>
        <v>0</v>
      </c>
      <c r="C63" s="151" t="s">
        <v>102</v>
      </c>
      <c r="D63" s="163" t="s">
        <v>106</v>
      </c>
      <c r="E63" s="164">
        <f>+'[2]มาตรฐาน 2'!F27</f>
        <v>0</v>
      </c>
    </row>
    <row r="64" spans="1:5" ht="18.75" customHeight="1">
      <c r="A64" s="162"/>
      <c r="B64" s="146">
        <f>+'[1]รายงานรับ-จ่าย'!$B$73+E64</f>
        <v>0</v>
      </c>
      <c r="C64" s="151" t="s">
        <v>98</v>
      </c>
      <c r="D64" s="163" t="s">
        <v>107</v>
      </c>
      <c r="E64" s="164">
        <f>+'[2]มาตรฐาน 2'!F28</f>
        <v>0</v>
      </c>
    </row>
    <row r="65" spans="1:5" ht="19.5" customHeight="1">
      <c r="A65" s="162"/>
      <c r="B65" s="146">
        <f>+'[1]รายงานรับ-จ่าย'!$B$74+E65</f>
        <v>183452</v>
      </c>
      <c r="C65" s="151" t="s">
        <v>69</v>
      </c>
      <c r="D65" s="163" t="s">
        <v>59</v>
      </c>
      <c r="E65" s="164">
        <f>+'[2]มาตรฐาน 2'!F29</f>
        <v>41000</v>
      </c>
    </row>
    <row r="66" spans="1:5" ht="20.25" customHeight="1">
      <c r="A66" s="162"/>
      <c r="B66" s="146">
        <f>+'[1]รายงานรับ-จ่าย'!$B$75+E66</f>
        <v>4069954</v>
      </c>
      <c r="C66" s="151" t="s">
        <v>19</v>
      </c>
      <c r="D66" s="163" t="s">
        <v>60</v>
      </c>
      <c r="E66" s="164">
        <f>+'[2]มาตรฐาน 2'!F30</f>
        <v>26240</v>
      </c>
    </row>
    <row r="67" spans="1:5" ht="17.25" customHeight="1">
      <c r="A67" s="165"/>
      <c r="B67" s="146">
        <f>+'[1]รายงานรับ-จ่าย'!$B$76+E67</f>
        <v>0</v>
      </c>
      <c r="C67" s="151" t="s">
        <v>66</v>
      </c>
      <c r="D67" s="166" t="s">
        <v>62</v>
      </c>
      <c r="E67" s="164">
        <f>+'[2]มาตรฐาน 2'!F31</f>
        <v>0</v>
      </c>
    </row>
    <row r="68" spans="1:5" ht="16.5" customHeight="1">
      <c r="A68" s="167"/>
      <c r="B68" s="146">
        <f>+'[1]รายงานรับ-จ่าย'!$B$77+E68</f>
        <v>17747.669999999998</v>
      </c>
      <c r="C68" s="151" t="s">
        <v>78</v>
      </c>
      <c r="D68" s="168">
        <v>140000</v>
      </c>
      <c r="E68" s="164">
        <f>+'[2]มาตรฐาน 1'!F15</f>
        <v>0</v>
      </c>
    </row>
    <row r="69" spans="1:5" ht="19.5" customHeight="1">
      <c r="A69" s="162"/>
      <c r="B69" s="146">
        <f>+'[1]รายงานรับ-จ่าย'!$B$78+E69</f>
        <v>3515210</v>
      </c>
      <c r="C69" s="151" t="s">
        <v>126</v>
      </c>
      <c r="D69" s="163">
        <v>210401</v>
      </c>
      <c r="E69" s="164">
        <f>+'[2]มาตรฐาน 2'!F33+[2]บัญชีทั่วไป!F361</f>
        <v>0</v>
      </c>
    </row>
    <row r="70" spans="1:5" ht="16.5" customHeight="1">
      <c r="A70" s="162"/>
      <c r="B70" s="146">
        <f>+'[1]รายงานรับ-จ่าย'!$B$79+E70</f>
        <v>943853.38</v>
      </c>
      <c r="C70" s="159" t="s">
        <v>127</v>
      </c>
      <c r="D70" s="168" t="s">
        <v>63</v>
      </c>
      <c r="E70" s="164">
        <f>+'[2]หมายเหตุ 2'!E21</f>
        <v>296704.77</v>
      </c>
    </row>
    <row r="71" spans="1:5">
      <c r="A71" s="162"/>
      <c r="B71" s="146">
        <f>+'[1]รายงานรับ-จ่าย'!$B$80+E71</f>
        <v>1896266</v>
      </c>
      <c r="C71" s="159" t="s">
        <v>39</v>
      </c>
      <c r="D71" s="169" t="s">
        <v>57</v>
      </c>
      <c r="E71" s="164">
        <f>+'[2]มาตรฐาน 2'!F40</f>
        <v>251626</v>
      </c>
    </row>
    <row r="72" spans="1:5" ht="18.75" customHeight="1">
      <c r="A72" s="170"/>
      <c r="B72" s="171">
        <f>SUM(B58:B71)</f>
        <v>17183638.789999999</v>
      </c>
      <c r="C72" s="172"/>
      <c r="D72" s="156"/>
      <c r="E72" s="171">
        <f>SUM(E58:E71)</f>
        <v>1259262.77</v>
      </c>
    </row>
    <row r="73" spans="1:5" ht="18.75" customHeight="1">
      <c r="A73" s="172"/>
      <c r="B73" s="173">
        <f>+B57+B72</f>
        <v>26920983.309999999</v>
      </c>
      <c r="C73" s="174" t="s">
        <v>40</v>
      </c>
      <c r="D73" s="172"/>
      <c r="E73" s="173">
        <f>+E57+E72</f>
        <v>2140326.87</v>
      </c>
    </row>
    <row r="74" spans="1:5" ht="18" customHeight="1">
      <c r="A74" s="175"/>
      <c r="B74" s="176">
        <f>+B34-B73</f>
        <v>5430289.7200000025</v>
      </c>
      <c r="C74" s="172" t="s">
        <v>22</v>
      </c>
      <c r="D74" s="172"/>
      <c r="E74" s="142"/>
    </row>
    <row r="75" spans="1:5" ht="19.5" customHeight="1">
      <c r="A75" s="175"/>
      <c r="B75" s="176"/>
      <c r="C75" s="172" t="s">
        <v>23</v>
      </c>
      <c r="D75" s="172"/>
      <c r="E75" s="176"/>
    </row>
    <row r="76" spans="1:5" ht="19.5" customHeight="1">
      <c r="A76" s="175"/>
      <c r="B76" s="176"/>
      <c r="C76" s="172" t="s">
        <v>24</v>
      </c>
      <c r="D76" s="172"/>
      <c r="E76" s="142">
        <f>+E34-E73</f>
        <v>-777095.92000000016</v>
      </c>
    </row>
    <row r="77" spans="1:5" ht="22.5" thickBot="1">
      <c r="A77" s="172"/>
      <c r="B77" s="154">
        <f>+B9+B74</f>
        <v>19148540.25</v>
      </c>
      <c r="C77" s="177" t="s">
        <v>41</v>
      </c>
      <c r="D77" s="172"/>
      <c r="E77" s="178">
        <f>+E9+E76</f>
        <v>19148540.25</v>
      </c>
    </row>
    <row r="78" spans="1:5" ht="22.5" thickTop="1">
      <c r="A78" s="5"/>
      <c r="B78" s="133"/>
      <c r="C78" s="5"/>
      <c r="D78" s="5"/>
      <c r="E78" s="134"/>
    </row>
    <row r="79" spans="1:5">
      <c r="A79" s="5"/>
      <c r="B79" s="5"/>
      <c r="C79" s="5"/>
      <c r="D79" s="5"/>
      <c r="E79" s="9"/>
    </row>
    <row r="80" spans="1:5">
      <c r="A80" s="5"/>
      <c r="B80" s="5"/>
      <c r="C80" s="5"/>
      <c r="D80" s="5"/>
      <c r="E80" s="9"/>
    </row>
    <row r="81" spans="1:5">
      <c r="A81" s="5"/>
      <c r="B81" s="5"/>
      <c r="C81" s="5"/>
      <c r="D81" s="5"/>
      <c r="E81" s="5"/>
    </row>
  </sheetData>
  <mergeCells count="4">
    <mergeCell ref="A1:E1"/>
    <mergeCell ref="C4:D4"/>
    <mergeCell ref="A6:B6"/>
    <mergeCell ref="A36:B3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2012-07-09T05:09:33Z</cp:lastPrinted>
  <dcterms:created xsi:type="dcterms:W3CDTF">2004-10-23T15:23:07Z</dcterms:created>
  <dcterms:modified xsi:type="dcterms:W3CDTF">2012-07-09T05:10:32Z</dcterms:modified>
</cp:coreProperties>
</file>